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2" windowWidth="23256" windowHeight="12012"/>
  </bookViews>
  <sheets>
    <sheet name="návrh 7.zmeny JF 2015" sheetId="1" r:id="rId1"/>
  </sheets>
  <definedNames>
    <definedName name="_xlnm._FilterDatabase" localSheetId="0" hidden="1">'návrh 7.zmeny JF 2015'!$A$38:$X$113</definedName>
  </definedNames>
  <calcPr calcId="124519"/>
</workbook>
</file>

<file path=xl/calcChain.xml><?xml version="1.0" encoding="utf-8"?>
<calcChain xmlns="http://schemas.openxmlformats.org/spreadsheetml/2006/main">
  <c r="Q92" i="1"/>
  <c r="P92"/>
  <c r="C228"/>
  <c r="P225"/>
  <c r="E453"/>
  <c r="C125"/>
  <c r="D125"/>
  <c r="P228"/>
  <c r="Q101"/>
  <c r="P101"/>
  <c r="H101"/>
  <c r="G101"/>
  <c r="Q232"/>
  <c r="P232"/>
  <c r="H232"/>
  <c r="H193"/>
  <c r="G193"/>
  <c r="R232"/>
  <c r="O232"/>
  <c r="N232"/>
  <c r="M232"/>
  <c r="H61"/>
  <c r="G61"/>
  <c r="R101"/>
  <c r="O101"/>
  <c r="N101"/>
  <c r="M101"/>
  <c r="H171"/>
  <c r="G171"/>
  <c r="H39"/>
  <c r="G39"/>
  <c r="P350"/>
  <c r="P175"/>
  <c r="H438"/>
  <c r="G438"/>
  <c r="H390"/>
  <c r="G390"/>
  <c r="Q354"/>
  <c r="P354"/>
  <c r="P184"/>
  <c r="G125"/>
  <c r="G114" s="1"/>
  <c r="H125"/>
  <c r="H114" s="1"/>
  <c r="G256"/>
  <c r="G245" s="1"/>
  <c r="H256"/>
  <c r="H245" s="1"/>
  <c r="H351"/>
  <c r="G351"/>
  <c r="H258" l="1"/>
  <c r="G127"/>
  <c r="H127"/>
  <c r="G410"/>
  <c r="H410"/>
  <c r="G362"/>
  <c r="H362"/>
  <c r="G406"/>
  <c r="H406"/>
  <c r="G358"/>
  <c r="H358"/>
  <c r="G307"/>
  <c r="H307"/>
  <c r="G302"/>
  <c r="H302"/>
  <c r="E302"/>
  <c r="H337"/>
  <c r="G337"/>
  <c r="H334"/>
  <c r="G334"/>
  <c r="E435"/>
  <c r="E387"/>
  <c r="C263"/>
  <c r="G43"/>
  <c r="G175"/>
  <c r="F228"/>
  <c r="F170" s="1"/>
  <c r="D29"/>
  <c r="D28"/>
  <c r="D27"/>
  <c r="D26" s="1"/>
  <c r="H184"/>
  <c r="G184"/>
  <c r="H448"/>
  <c r="G448"/>
  <c r="H435"/>
  <c r="G435"/>
  <c r="H427"/>
  <c r="G427"/>
  <c r="H387"/>
  <c r="G387"/>
  <c r="I402"/>
  <c r="I357" s="1"/>
  <c r="G402"/>
  <c r="H400"/>
  <c r="G400"/>
  <c r="H379"/>
  <c r="G379"/>
  <c r="H317"/>
  <c r="G317"/>
  <c r="H81"/>
  <c r="G81"/>
  <c r="H346"/>
  <c r="G346"/>
  <c r="H213"/>
  <c r="G213"/>
  <c r="H43"/>
  <c r="H52"/>
  <c r="I450"/>
  <c r="I405" s="1"/>
  <c r="G450"/>
  <c r="R228"/>
  <c r="G92"/>
  <c r="I97"/>
  <c r="I92"/>
  <c r="Q97"/>
  <c r="R97"/>
  <c r="R38" s="1"/>
  <c r="P97"/>
  <c r="F97"/>
  <c r="F38" s="1"/>
  <c r="C97"/>
  <c r="E228"/>
  <c r="C39"/>
  <c r="D39"/>
  <c r="C43"/>
  <c r="D43"/>
  <c r="C52"/>
  <c r="D52"/>
  <c r="C54"/>
  <c r="D60"/>
  <c r="D54" s="1"/>
  <c r="C63"/>
  <c r="C64"/>
  <c r="D65"/>
  <c r="D61" s="1"/>
  <c r="C68"/>
  <c r="D73"/>
  <c r="C78"/>
  <c r="C80"/>
  <c r="C79" s="1"/>
  <c r="C82"/>
  <c r="D83"/>
  <c r="D81" s="1"/>
  <c r="C85"/>
  <c r="C86"/>
  <c r="C87"/>
  <c r="C89"/>
  <c r="C90"/>
  <c r="P90" s="1"/>
  <c r="D92"/>
  <c r="C96"/>
  <c r="C10"/>
  <c r="C13"/>
  <c r="C20"/>
  <c r="C19" s="1"/>
  <c r="C22"/>
  <c r="H92"/>
  <c r="H287"/>
  <c r="H274" s="1"/>
  <c r="G287"/>
  <c r="G274" s="1"/>
  <c r="H224"/>
  <c r="G224"/>
  <c r="G263"/>
  <c r="H263"/>
  <c r="H261"/>
  <c r="G261"/>
  <c r="H132"/>
  <c r="H129" s="1"/>
  <c r="G132"/>
  <c r="G129" s="1"/>
  <c r="H205"/>
  <c r="G205"/>
  <c r="H331"/>
  <c r="G331"/>
  <c r="H420"/>
  <c r="G420"/>
  <c r="H372"/>
  <c r="G372"/>
  <c r="H326"/>
  <c r="G326"/>
  <c r="H322"/>
  <c r="G322"/>
  <c r="Q340"/>
  <c r="P340"/>
  <c r="H175"/>
  <c r="H54"/>
  <c r="G54"/>
  <c r="H156"/>
  <c r="H143" s="1"/>
  <c r="G156"/>
  <c r="G143" s="1"/>
  <c r="G186"/>
  <c r="H186"/>
  <c r="G73"/>
  <c r="H73"/>
  <c r="I213"/>
  <c r="I193"/>
  <c r="I186"/>
  <c r="I175"/>
  <c r="I171"/>
  <c r="I81"/>
  <c r="I73"/>
  <c r="I43"/>
  <c r="I54"/>
  <c r="I39"/>
  <c r="R450"/>
  <c r="R405" s="1"/>
  <c r="R402"/>
  <c r="R357" s="1"/>
  <c r="P450"/>
  <c r="F450"/>
  <c r="F405" s="1"/>
  <c r="C450"/>
  <c r="Q449"/>
  <c r="Q448" s="1"/>
  <c r="P449"/>
  <c r="P448" s="1"/>
  <c r="L448"/>
  <c r="K448"/>
  <c r="J448"/>
  <c r="E448"/>
  <c r="D448"/>
  <c r="Q447"/>
  <c r="P447"/>
  <c r="Q446"/>
  <c r="C446"/>
  <c r="P446" s="1"/>
  <c r="Q444"/>
  <c r="P444"/>
  <c r="Q442"/>
  <c r="C442"/>
  <c r="P442" s="1"/>
  <c r="Q441"/>
  <c r="Q440"/>
  <c r="C440"/>
  <c r="P440" s="1"/>
  <c r="Q439"/>
  <c r="P439"/>
  <c r="O438"/>
  <c r="N438"/>
  <c r="M438"/>
  <c r="L438"/>
  <c r="K438"/>
  <c r="J438"/>
  <c r="E438"/>
  <c r="D438"/>
  <c r="Q437"/>
  <c r="Q435" s="1"/>
  <c r="C437"/>
  <c r="P437" s="1"/>
  <c r="P435" s="1"/>
  <c r="Q434"/>
  <c r="C434"/>
  <c r="P434" s="1"/>
  <c r="Q433"/>
  <c r="C433"/>
  <c r="P433" s="1"/>
  <c r="Q432"/>
  <c r="P432"/>
  <c r="L432"/>
  <c r="L427" s="1"/>
  <c r="K432"/>
  <c r="K427" s="1"/>
  <c r="J432"/>
  <c r="J427" s="1"/>
  <c r="D432"/>
  <c r="D427" s="1"/>
  <c r="Q429"/>
  <c r="C429"/>
  <c r="P429" s="1"/>
  <c r="Q428"/>
  <c r="C428"/>
  <c r="P428" s="1"/>
  <c r="O427"/>
  <c r="N427"/>
  <c r="M427"/>
  <c r="E427"/>
  <c r="Q426"/>
  <c r="P426"/>
  <c r="O426"/>
  <c r="N426"/>
  <c r="M426"/>
  <c r="L426"/>
  <c r="K426"/>
  <c r="K420" s="1"/>
  <c r="J426"/>
  <c r="J420" s="1"/>
  <c r="D426"/>
  <c r="D420" s="1"/>
  <c r="Q424"/>
  <c r="C424"/>
  <c r="P424" s="1"/>
  <c r="Q421"/>
  <c r="P421"/>
  <c r="L420"/>
  <c r="E420"/>
  <c r="Q419"/>
  <c r="Q418" s="1"/>
  <c r="P419"/>
  <c r="P418" s="1"/>
  <c r="O418"/>
  <c r="N418"/>
  <c r="M418"/>
  <c r="L418"/>
  <c r="K418"/>
  <c r="J418"/>
  <c r="E418"/>
  <c r="D418"/>
  <c r="C418"/>
  <c r="Q417"/>
  <c r="P417"/>
  <c r="Q416"/>
  <c r="P416"/>
  <c r="Q415"/>
  <c r="P415"/>
  <c r="Q414"/>
  <c r="P414"/>
  <c r="Q413"/>
  <c r="P413"/>
  <c r="Q412"/>
  <c r="P412"/>
  <c r="Q411"/>
  <c r="P411"/>
  <c r="E410"/>
  <c r="D410"/>
  <c r="Q409"/>
  <c r="P409"/>
  <c r="Q408"/>
  <c r="C408"/>
  <c r="P408" s="1"/>
  <c r="Q407"/>
  <c r="C407"/>
  <c r="P407" s="1"/>
  <c r="L406"/>
  <c r="K406"/>
  <c r="J406"/>
  <c r="E406"/>
  <c r="D406"/>
  <c r="F402"/>
  <c r="F357" s="1"/>
  <c r="P402"/>
  <c r="C402"/>
  <c r="E400"/>
  <c r="E390"/>
  <c r="P399"/>
  <c r="Q399"/>
  <c r="C398"/>
  <c r="P398" s="1"/>
  <c r="Q398"/>
  <c r="E372"/>
  <c r="E370"/>
  <c r="C370"/>
  <c r="E334"/>
  <c r="E331"/>
  <c r="E326"/>
  <c r="E322"/>
  <c r="P319"/>
  <c r="Q300"/>
  <c r="P300"/>
  <c r="Q299"/>
  <c r="P299"/>
  <c r="Q298"/>
  <c r="P298"/>
  <c r="L298"/>
  <c r="L297" s="1"/>
  <c r="K298"/>
  <c r="K297" s="1"/>
  <c r="J298"/>
  <c r="J297" s="1"/>
  <c r="O297"/>
  <c r="N297"/>
  <c r="M297"/>
  <c r="E297"/>
  <c r="Q297" s="1"/>
  <c r="C297"/>
  <c r="P297" s="1"/>
  <c r="Q296"/>
  <c r="Q295" s="1"/>
  <c r="P296"/>
  <c r="P295" s="1"/>
  <c r="L295"/>
  <c r="K295"/>
  <c r="J295"/>
  <c r="E295"/>
  <c r="C295"/>
  <c r="Q294"/>
  <c r="P294"/>
  <c r="Q293"/>
  <c r="P293"/>
  <c r="L293"/>
  <c r="L287" s="1"/>
  <c r="K293"/>
  <c r="K287" s="1"/>
  <c r="J293"/>
  <c r="J292" s="1"/>
  <c r="O292"/>
  <c r="N292"/>
  <c r="M292"/>
  <c r="E292"/>
  <c r="C292"/>
  <c r="P291"/>
  <c r="P289"/>
  <c r="Q288"/>
  <c r="Q287" s="1"/>
  <c r="P288"/>
  <c r="E287"/>
  <c r="D287"/>
  <c r="C287"/>
  <c r="Q286"/>
  <c r="P286"/>
  <c r="Q285"/>
  <c r="P285"/>
  <c r="Q284"/>
  <c r="P284"/>
  <c r="Q283"/>
  <c r="P283"/>
  <c r="Q282"/>
  <c r="P282"/>
  <c r="Q281"/>
  <c r="P281"/>
  <c r="Q280"/>
  <c r="P280"/>
  <c r="L279"/>
  <c r="K279"/>
  <c r="J279"/>
  <c r="E279"/>
  <c r="C279"/>
  <c r="Q278"/>
  <c r="P278"/>
  <c r="L275"/>
  <c r="K275"/>
  <c r="J275"/>
  <c r="E275"/>
  <c r="Q275" s="1"/>
  <c r="C275"/>
  <c r="P275" s="1"/>
  <c r="D274"/>
  <c r="D263" s="1"/>
  <c r="Q263"/>
  <c r="P263"/>
  <c r="E263"/>
  <c r="Q261"/>
  <c r="P261"/>
  <c r="L261"/>
  <c r="L260" s="1"/>
  <c r="K261"/>
  <c r="K260" s="1"/>
  <c r="J261"/>
  <c r="J260" s="1"/>
  <c r="E261"/>
  <c r="D261"/>
  <c r="C261"/>
  <c r="O260"/>
  <c r="N260"/>
  <c r="M260"/>
  <c r="D260"/>
  <c r="Q259"/>
  <c r="Q258" s="1"/>
  <c r="P259"/>
  <c r="P258" s="1"/>
  <c r="O258"/>
  <c r="N258"/>
  <c r="M258"/>
  <c r="L258"/>
  <c r="K258"/>
  <c r="J258"/>
  <c r="E258"/>
  <c r="C258" s="1"/>
  <c r="D258"/>
  <c r="Q257"/>
  <c r="Q256" s="1"/>
  <c r="P257"/>
  <c r="P256" s="1"/>
  <c r="O256"/>
  <c r="O245" s="1"/>
  <c r="N256"/>
  <c r="N245" s="1"/>
  <c r="M256"/>
  <c r="M245" s="1"/>
  <c r="L256"/>
  <c r="K256"/>
  <c r="J256"/>
  <c r="Q255"/>
  <c r="C255"/>
  <c r="P255" s="1"/>
  <c r="Q254"/>
  <c r="C254"/>
  <c r="P254" s="1"/>
  <c r="Q253"/>
  <c r="C253"/>
  <c r="P253" s="1"/>
  <c r="Q252"/>
  <c r="C252"/>
  <c r="P252" s="1"/>
  <c r="Q251"/>
  <c r="C251"/>
  <c r="P251" s="1"/>
  <c r="Q250"/>
  <c r="C250"/>
  <c r="P250" s="1"/>
  <c r="Q249"/>
  <c r="C249"/>
  <c r="P249" s="1"/>
  <c r="L248"/>
  <c r="K248"/>
  <c r="J248"/>
  <c r="E248"/>
  <c r="Q248" s="1"/>
  <c r="D248"/>
  <c r="Q247"/>
  <c r="C247"/>
  <c r="P247" s="1"/>
  <c r="L246"/>
  <c r="K246"/>
  <c r="J246"/>
  <c r="E246"/>
  <c r="Q246" s="1"/>
  <c r="D246"/>
  <c r="Q244"/>
  <c r="C244"/>
  <c r="P244" s="1"/>
  <c r="Q243"/>
  <c r="C243"/>
  <c r="P243" s="1"/>
  <c r="Q242"/>
  <c r="C242"/>
  <c r="P242" s="1"/>
  <c r="Q241"/>
  <c r="C241"/>
  <c r="P241" s="1"/>
  <c r="Q240"/>
  <c r="C240"/>
  <c r="P240" s="1"/>
  <c r="Q239"/>
  <c r="C239"/>
  <c r="P239" s="1"/>
  <c r="Q238"/>
  <c r="C238"/>
  <c r="P238" s="1"/>
  <c r="L237"/>
  <c r="K237"/>
  <c r="J237"/>
  <c r="E237"/>
  <c r="Q237" s="1"/>
  <c r="D237"/>
  <c r="Q236"/>
  <c r="C236"/>
  <c r="P236" s="1"/>
  <c r="L235"/>
  <c r="L232" s="1"/>
  <c r="K235"/>
  <c r="K232" s="1"/>
  <c r="J235"/>
  <c r="J232" s="1"/>
  <c r="E235"/>
  <c r="D235"/>
  <c r="D232" s="1"/>
  <c r="R234"/>
  <c r="O234"/>
  <c r="N234"/>
  <c r="M234"/>
  <c r="R170"/>
  <c r="Q227"/>
  <c r="C227"/>
  <c r="Q226"/>
  <c r="P226"/>
  <c r="P224" s="1"/>
  <c r="Q225"/>
  <c r="C225"/>
  <c r="L224"/>
  <c r="K224"/>
  <c r="J224"/>
  <c r="E224"/>
  <c r="D224"/>
  <c r="Q222"/>
  <c r="C222"/>
  <c r="P222" s="1"/>
  <c r="Q221"/>
  <c r="C221"/>
  <c r="P221" s="1"/>
  <c r="Q219"/>
  <c r="C219"/>
  <c r="P219" s="1"/>
  <c r="Q218"/>
  <c r="C218"/>
  <c r="P218" s="1"/>
  <c r="Q217"/>
  <c r="C217"/>
  <c r="P217" s="1"/>
  <c r="Q215"/>
  <c r="L215"/>
  <c r="L213" s="1"/>
  <c r="K215"/>
  <c r="K213" s="1"/>
  <c r="J215"/>
  <c r="J213" s="1"/>
  <c r="D215"/>
  <c r="D213" s="1"/>
  <c r="P215"/>
  <c r="Q214"/>
  <c r="C214"/>
  <c r="P214" s="1"/>
  <c r="O213"/>
  <c r="N213"/>
  <c r="M213"/>
  <c r="E213"/>
  <c r="Q212"/>
  <c r="Q211" s="1"/>
  <c r="C212"/>
  <c r="P212" s="1"/>
  <c r="P211" s="1"/>
  <c r="L211"/>
  <c r="K211"/>
  <c r="J211"/>
  <c r="E211"/>
  <c r="Q210"/>
  <c r="C210"/>
  <c r="P210" s="1"/>
  <c r="Q209"/>
  <c r="P209"/>
  <c r="Q208"/>
  <c r="P208"/>
  <c r="Q207"/>
  <c r="P207"/>
  <c r="Q206"/>
  <c r="P206"/>
  <c r="O205"/>
  <c r="N205"/>
  <c r="M205"/>
  <c r="L205"/>
  <c r="K205"/>
  <c r="J205"/>
  <c r="E205"/>
  <c r="D205"/>
  <c r="Q204"/>
  <c r="P204"/>
  <c r="Q203"/>
  <c r="P203"/>
  <c r="Q201"/>
  <c r="C201"/>
  <c r="P201" s="1"/>
  <c r="Q199"/>
  <c r="P199"/>
  <c r="L197"/>
  <c r="L193" s="1"/>
  <c r="K197"/>
  <c r="K193" s="1"/>
  <c r="J197"/>
  <c r="J193" s="1"/>
  <c r="D197"/>
  <c r="D193" s="1"/>
  <c r="Q196"/>
  <c r="C196"/>
  <c r="P196" s="1"/>
  <c r="Q195"/>
  <c r="C195"/>
  <c r="P195" s="1"/>
  <c r="Q194"/>
  <c r="P194"/>
  <c r="O193"/>
  <c r="N193"/>
  <c r="M193"/>
  <c r="E193"/>
  <c r="O192"/>
  <c r="N192"/>
  <c r="M192"/>
  <c r="L192"/>
  <c r="K192"/>
  <c r="J192"/>
  <c r="J186" s="1"/>
  <c r="D192"/>
  <c r="Q190"/>
  <c r="P190"/>
  <c r="Q187"/>
  <c r="P187"/>
  <c r="L186"/>
  <c r="K186"/>
  <c r="E186"/>
  <c r="D186"/>
  <c r="Q184"/>
  <c r="L184"/>
  <c r="K184"/>
  <c r="J184"/>
  <c r="E184"/>
  <c r="D184"/>
  <c r="C184"/>
  <c r="E175"/>
  <c r="D175"/>
  <c r="Q171"/>
  <c r="P171"/>
  <c r="L171"/>
  <c r="K171"/>
  <c r="J171"/>
  <c r="E171"/>
  <c r="D171"/>
  <c r="C171"/>
  <c r="E164"/>
  <c r="C164"/>
  <c r="E161"/>
  <c r="C161"/>
  <c r="C156"/>
  <c r="E156"/>
  <c r="C144"/>
  <c r="E144"/>
  <c r="E166"/>
  <c r="Q166" s="1"/>
  <c r="C166"/>
  <c r="P160"/>
  <c r="P158"/>
  <c r="Q157"/>
  <c r="P157"/>
  <c r="D156"/>
  <c r="C148"/>
  <c r="E148"/>
  <c r="Q132"/>
  <c r="P132"/>
  <c r="E132"/>
  <c r="Q130"/>
  <c r="P130"/>
  <c r="E130"/>
  <c r="C130"/>
  <c r="C132"/>
  <c r="L130"/>
  <c r="L129" s="1"/>
  <c r="K130"/>
  <c r="K129" s="1"/>
  <c r="J130"/>
  <c r="J129" s="1"/>
  <c r="D130"/>
  <c r="O129"/>
  <c r="N129"/>
  <c r="M129"/>
  <c r="D129"/>
  <c r="E115"/>
  <c r="E104"/>
  <c r="E39"/>
  <c r="E97"/>
  <c r="Q96"/>
  <c r="E81"/>
  <c r="E79"/>
  <c r="E54"/>
  <c r="Q52"/>
  <c r="P52"/>
  <c r="E52"/>
  <c r="Q39"/>
  <c r="P39"/>
  <c r="E43"/>
  <c r="F13"/>
  <c r="E13"/>
  <c r="O13"/>
  <c r="N13"/>
  <c r="M13"/>
  <c r="L13"/>
  <c r="K13"/>
  <c r="J13"/>
  <c r="Q85"/>
  <c r="Q74"/>
  <c r="Q76"/>
  <c r="Q77"/>
  <c r="Q78"/>
  <c r="Q376"/>
  <c r="Q378"/>
  <c r="Q380"/>
  <c r="Q381"/>
  <c r="Q384"/>
  <c r="Q385"/>
  <c r="Q386"/>
  <c r="Q389"/>
  <c r="Q387" s="1"/>
  <c r="C381"/>
  <c r="C385"/>
  <c r="C386"/>
  <c r="P386" s="1"/>
  <c r="E358"/>
  <c r="E362"/>
  <c r="P371"/>
  <c r="P370" s="1"/>
  <c r="E379"/>
  <c r="D400"/>
  <c r="C400"/>
  <c r="E337"/>
  <c r="E346"/>
  <c r="E351"/>
  <c r="P329"/>
  <c r="C327"/>
  <c r="E317"/>
  <c r="E307"/>
  <c r="D302"/>
  <c r="J302"/>
  <c r="K302"/>
  <c r="L302"/>
  <c r="C303"/>
  <c r="Q303"/>
  <c r="C304"/>
  <c r="Q304"/>
  <c r="C306"/>
  <c r="P306" s="1"/>
  <c r="Q306"/>
  <c r="D307"/>
  <c r="C310"/>
  <c r="Q310"/>
  <c r="C311"/>
  <c r="P311" s="1"/>
  <c r="Q311"/>
  <c r="P312"/>
  <c r="Q312"/>
  <c r="P313"/>
  <c r="Q313"/>
  <c r="P314"/>
  <c r="Q314"/>
  <c r="P315"/>
  <c r="Q315"/>
  <c r="P316"/>
  <c r="Q316"/>
  <c r="C318"/>
  <c r="Q318"/>
  <c r="Q320"/>
  <c r="D321"/>
  <c r="D317" s="1"/>
  <c r="J321"/>
  <c r="J317" s="1"/>
  <c r="K321"/>
  <c r="K317" s="1"/>
  <c r="L321"/>
  <c r="L317" s="1"/>
  <c r="M321"/>
  <c r="N321"/>
  <c r="O321"/>
  <c r="P321"/>
  <c r="Q321"/>
  <c r="M322"/>
  <c r="N322"/>
  <c r="O322"/>
  <c r="C324"/>
  <c r="P324" s="1"/>
  <c r="D324"/>
  <c r="D322" s="1"/>
  <c r="J324"/>
  <c r="J322" s="1"/>
  <c r="K324"/>
  <c r="K322" s="1"/>
  <c r="L324"/>
  <c r="L322" s="1"/>
  <c r="Q324"/>
  <c r="C325"/>
  <c r="P325" s="1"/>
  <c r="Q325"/>
  <c r="D326"/>
  <c r="J326"/>
  <c r="K326"/>
  <c r="L326"/>
  <c r="M326"/>
  <c r="N326"/>
  <c r="O326"/>
  <c r="Q328"/>
  <c r="Q329"/>
  <c r="C331"/>
  <c r="D331"/>
  <c r="J331"/>
  <c r="K331"/>
  <c r="L331"/>
  <c r="P332"/>
  <c r="P331" s="1"/>
  <c r="Q332"/>
  <c r="Q331" s="1"/>
  <c r="E125"/>
  <c r="D117"/>
  <c r="E117"/>
  <c r="Q117" s="1"/>
  <c r="E127"/>
  <c r="C127" s="1"/>
  <c r="C119"/>
  <c r="P119" s="1"/>
  <c r="C120"/>
  <c r="P120" s="1"/>
  <c r="C121"/>
  <c r="P121" s="1"/>
  <c r="C122"/>
  <c r="C123"/>
  <c r="P123" s="1"/>
  <c r="C124"/>
  <c r="P124" s="1"/>
  <c r="C118"/>
  <c r="C116"/>
  <c r="C115" s="1"/>
  <c r="E106"/>
  <c r="C108"/>
  <c r="P108" s="1"/>
  <c r="C109"/>
  <c r="P109" s="1"/>
  <c r="C110"/>
  <c r="C111"/>
  <c r="P111" s="1"/>
  <c r="C112"/>
  <c r="P112" s="1"/>
  <c r="C113"/>
  <c r="P113" s="1"/>
  <c r="C107"/>
  <c r="P107" s="1"/>
  <c r="C105"/>
  <c r="C104" s="1"/>
  <c r="P95"/>
  <c r="P80"/>
  <c r="P79" s="1"/>
  <c r="P75"/>
  <c r="E73"/>
  <c r="E61"/>
  <c r="Q401"/>
  <c r="Q400" s="1"/>
  <c r="L400"/>
  <c r="K400"/>
  <c r="J400"/>
  <c r="Q396"/>
  <c r="P396"/>
  <c r="Q394"/>
  <c r="C394"/>
  <c r="Q393"/>
  <c r="Q392"/>
  <c r="C392"/>
  <c r="Q391"/>
  <c r="O390"/>
  <c r="N390"/>
  <c r="M390"/>
  <c r="L390"/>
  <c r="K390"/>
  <c r="J390"/>
  <c r="D390"/>
  <c r="C389"/>
  <c r="C387" s="1"/>
  <c r="L384"/>
  <c r="L379" s="1"/>
  <c r="K384"/>
  <c r="K379" s="1"/>
  <c r="J384"/>
  <c r="J379" s="1"/>
  <c r="D384"/>
  <c r="D379" s="1"/>
  <c r="C380"/>
  <c r="P380" s="1"/>
  <c r="O379"/>
  <c r="N379"/>
  <c r="M379"/>
  <c r="O378"/>
  <c r="N378"/>
  <c r="M378"/>
  <c r="L378"/>
  <c r="L372" s="1"/>
  <c r="K378"/>
  <c r="K372" s="1"/>
  <c r="J378"/>
  <c r="J372" s="1"/>
  <c r="D378"/>
  <c r="D372" s="1"/>
  <c r="C376"/>
  <c r="P376" s="1"/>
  <c r="Q373"/>
  <c r="Q371"/>
  <c r="Q370" s="1"/>
  <c r="O370"/>
  <c r="N370"/>
  <c r="M370"/>
  <c r="L370"/>
  <c r="K370"/>
  <c r="J370"/>
  <c r="D370"/>
  <c r="Q369"/>
  <c r="Q368"/>
  <c r="P368"/>
  <c r="Q367"/>
  <c r="Q366"/>
  <c r="P366"/>
  <c r="Q365"/>
  <c r="Q364"/>
  <c r="P364"/>
  <c r="Q363"/>
  <c r="D362"/>
  <c r="Q361"/>
  <c r="P361"/>
  <c r="Q360"/>
  <c r="C360"/>
  <c r="Q359"/>
  <c r="C359"/>
  <c r="L358"/>
  <c r="K358"/>
  <c r="J358"/>
  <c r="D358"/>
  <c r="Q353"/>
  <c r="Q352"/>
  <c r="P352"/>
  <c r="P351" s="1"/>
  <c r="L351"/>
  <c r="K351"/>
  <c r="J351"/>
  <c r="D351"/>
  <c r="O351"/>
  <c r="N351"/>
  <c r="M351"/>
  <c r="Q350"/>
  <c r="O350"/>
  <c r="N350"/>
  <c r="M350"/>
  <c r="L350"/>
  <c r="L346" s="1"/>
  <c r="K350"/>
  <c r="K346" s="1"/>
  <c r="J350"/>
  <c r="J346" s="1"/>
  <c r="D350"/>
  <c r="D346" s="1"/>
  <c r="Q348"/>
  <c r="Q347"/>
  <c r="Q345"/>
  <c r="P345"/>
  <c r="Q344"/>
  <c r="P344"/>
  <c r="Q343"/>
  <c r="P343"/>
  <c r="Q342"/>
  <c r="Q341"/>
  <c r="P341"/>
  <c r="Q338"/>
  <c r="D337"/>
  <c r="Q336"/>
  <c r="Q335"/>
  <c r="C335"/>
  <c r="L334"/>
  <c r="K334"/>
  <c r="J334"/>
  <c r="D334"/>
  <c r="Q169"/>
  <c r="Q168"/>
  <c r="Q167"/>
  <c r="L167"/>
  <c r="L166" s="1"/>
  <c r="K167"/>
  <c r="K166" s="1"/>
  <c r="J167"/>
  <c r="J166" s="1"/>
  <c r="O166"/>
  <c r="N166"/>
  <c r="M166"/>
  <c r="Q165"/>
  <c r="Q164" s="1"/>
  <c r="P165"/>
  <c r="P164" s="1"/>
  <c r="L164"/>
  <c r="K164"/>
  <c r="J164"/>
  <c r="Q163"/>
  <c r="P163"/>
  <c r="Q162"/>
  <c r="L162"/>
  <c r="L161" s="1"/>
  <c r="K162"/>
  <c r="K161" s="1"/>
  <c r="J162"/>
  <c r="J161" s="1"/>
  <c r="O161"/>
  <c r="N161"/>
  <c r="M161"/>
  <c r="Q155"/>
  <c r="Q154"/>
  <c r="P154"/>
  <c r="Q153"/>
  <c r="P153"/>
  <c r="Q152"/>
  <c r="P152"/>
  <c r="Q151"/>
  <c r="Q150"/>
  <c r="P150"/>
  <c r="Q149"/>
  <c r="P149"/>
  <c r="L148"/>
  <c r="K148"/>
  <c r="J148"/>
  <c r="Q147"/>
  <c r="P147"/>
  <c r="L144"/>
  <c r="K144"/>
  <c r="J144"/>
  <c r="O127"/>
  <c r="N127"/>
  <c r="M127"/>
  <c r="L127"/>
  <c r="K127"/>
  <c r="J127"/>
  <c r="D127"/>
  <c r="Q126"/>
  <c r="Q125" s="1"/>
  <c r="O125"/>
  <c r="O114" s="1"/>
  <c r="N125"/>
  <c r="N114" s="1"/>
  <c r="M125"/>
  <c r="M114" s="1"/>
  <c r="L125"/>
  <c r="K125"/>
  <c r="J125"/>
  <c r="Q124"/>
  <c r="Q123"/>
  <c r="Q122"/>
  <c r="Q121"/>
  <c r="Q120"/>
  <c r="Q119"/>
  <c r="Q118"/>
  <c r="L117"/>
  <c r="K117"/>
  <c r="J117"/>
  <c r="Q116"/>
  <c r="L115"/>
  <c r="K115"/>
  <c r="J115"/>
  <c r="D115"/>
  <c r="Q113"/>
  <c r="Q112"/>
  <c r="Q111"/>
  <c r="Q110"/>
  <c r="Q109"/>
  <c r="Q108"/>
  <c r="Q107"/>
  <c r="L106"/>
  <c r="K106"/>
  <c r="J106"/>
  <c r="D106"/>
  <c r="Q105"/>
  <c r="L104"/>
  <c r="L101" s="1"/>
  <c r="K104"/>
  <c r="K101" s="1"/>
  <c r="J104"/>
  <c r="J101" s="1"/>
  <c r="D104"/>
  <c r="D101" s="1"/>
  <c r="R103"/>
  <c r="O103"/>
  <c r="N103"/>
  <c r="M103"/>
  <c r="Q95"/>
  <c r="L92"/>
  <c r="K92"/>
  <c r="J92"/>
  <c r="Q90"/>
  <c r="Q89"/>
  <c r="Q87"/>
  <c r="Q86"/>
  <c r="Q83"/>
  <c r="L83"/>
  <c r="L81" s="1"/>
  <c r="K83"/>
  <c r="K81" s="1"/>
  <c r="J83"/>
  <c r="J81" s="1"/>
  <c r="Q82"/>
  <c r="O81"/>
  <c r="N81"/>
  <c r="M81"/>
  <c r="Q80"/>
  <c r="Q79" s="1"/>
  <c r="L79"/>
  <c r="K79"/>
  <c r="J79"/>
  <c r="Q75"/>
  <c r="O73"/>
  <c r="N73"/>
  <c r="M73"/>
  <c r="L73"/>
  <c r="K73"/>
  <c r="J73"/>
  <c r="Q72"/>
  <c r="Q71"/>
  <c r="Q68"/>
  <c r="Q67"/>
  <c r="L65"/>
  <c r="L61" s="1"/>
  <c r="K65"/>
  <c r="K61" s="1"/>
  <c r="J65"/>
  <c r="J61" s="1"/>
  <c r="Q64"/>
  <c r="Q63"/>
  <c r="O61"/>
  <c r="N61"/>
  <c r="M61"/>
  <c r="O60"/>
  <c r="N60"/>
  <c r="M60"/>
  <c r="L60"/>
  <c r="L54" s="1"/>
  <c r="K60"/>
  <c r="K54" s="1"/>
  <c r="J60"/>
  <c r="J54" s="1"/>
  <c r="Q58"/>
  <c r="Q55"/>
  <c r="L52"/>
  <c r="K52"/>
  <c r="J52"/>
  <c r="L39"/>
  <c r="K39"/>
  <c r="J39"/>
  <c r="Q29"/>
  <c r="P29" s="1"/>
  <c r="Q28"/>
  <c r="P28" s="1"/>
  <c r="Q27"/>
  <c r="R26"/>
  <c r="O26"/>
  <c r="N26"/>
  <c r="M26"/>
  <c r="L26"/>
  <c r="K26"/>
  <c r="J26"/>
  <c r="F26"/>
  <c r="Q24"/>
  <c r="P24" s="1"/>
  <c r="Q23"/>
  <c r="P23" s="1"/>
  <c r="O22"/>
  <c r="N22"/>
  <c r="M22"/>
  <c r="L22"/>
  <c r="K22"/>
  <c r="J22"/>
  <c r="E22"/>
  <c r="Q22" s="1"/>
  <c r="P22" s="1"/>
  <c r="D22"/>
  <c r="Q20"/>
  <c r="P20" s="1"/>
  <c r="R19"/>
  <c r="O19"/>
  <c r="N19"/>
  <c r="M19"/>
  <c r="L19"/>
  <c r="K19"/>
  <c r="J19"/>
  <c r="F19"/>
  <c r="E19"/>
  <c r="D19"/>
  <c r="R18"/>
  <c r="Q18"/>
  <c r="R17"/>
  <c r="Q17"/>
  <c r="R15"/>
  <c r="Q15"/>
  <c r="R14"/>
  <c r="Q14"/>
  <c r="O14"/>
  <c r="N14"/>
  <c r="M14"/>
  <c r="L14"/>
  <c r="K14"/>
  <c r="J14"/>
  <c r="D14"/>
  <c r="Q11"/>
  <c r="Q10" s="1"/>
  <c r="O11"/>
  <c r="O10" s="1"/>
  <c r="N11"/>
  <c r="N10" s="1"/>
  <c r="M11"/>
  <c r="M10" s="1"/>
  <c r="L11"/>
  <c r="L10" s="1"/>
  <c r="K11"/>
  <c r="K10" s="1"/>
  <c r="J11"/>
  <c r="J10" s="1"/>
  <c r="D11"/>
  <c r="D10" s="1"/>
  <c r="R10"/>
  <c r="F10"/>
  <c r="E10"/>
  <c r="Q235" l="1"/>
  <c r="P129"/>
  <c r="H38"/>
  <c r="G38"/>
  <c r="E129"/>
  <c r="Q175"/>
  <c r="P260"/>
  <c r="Q302"/>
  <c r="C129"/>
  <c r="E405"/>
  <c r="G333"/>
  <c r="C302"/>
  <c r="E260"/>
  <c r="H333"/>
  <c r="Q129"/>
  <c r="C213"/>
  <c r="G405"/>
  <c r="Q260"/>
  <c r="H405"/>
  <c r="G357"/>
  <c r="D31"/>
  <c r="D33" s="1"/>
  <c r="C435"/>
  <c r="H357"/>
  <c r="I170"/>
  <c r="G301"/>
  <c r="G260"/>
  <c r="Q379"/>
  <c r="H301"/>
  <c r="H260"/>
  <c r="Q61"/>
  <c r="C73"/>
  <c r="I38"/>
  <c r="C61"/>
  <c r="C81"/>
  <c r="C427"/>
  <c r="H170"/>
  <c r="E333"/>
  <c r="Q317"/>
  <c r="Q43"/>
  <c r="Q420"/>
  <c r="N405"/>
  <c r="R453"/>
  <c r="F453"/>
  <c r="J405"/>
  <c r="O405"/>
  <c r="Q410"/>
  <c r="M405"/>
  <c r="C448"/>
  <c r="Q372"/>
  <c r="E357"/>
  <c r="D405"/>
  <c r="Q438"/>
  <c r="C372"/>
  <c r="L405"/>
  <c r="Q406"/>
  <c r="C420"/>
  <c r="Q427"/>
  <c r="Q358"/>
  <c r="C406"/>
  <c r="K405"/>
  <c r="P420"/>
  <c r="P406"/>
  <c r="P427"/>
  <c r="P410"/>
  <c r="C438"/>
  <c r="C410"/>
  <c r="P441"/>
  <c r="P438" s="1"/>
  <c r="C390"/>
  <c r="Q390"/>
  <c r="C358"/>
  <c r="C379"/>
  <c r="Q326"/>
  <c r="C334"/>
  <c r="C346"/>
  <c r="Q351"/>
  <c r="Q346"/>
  <c r="Q334"/>
  <c r="Q322"/>
  <c r="C326"/>
  <c r="P322"/>
  <c r="C322"/>
  <c r="C211"/>
  <c r="E103"/>
  <c r="Q103" s="1"/>
  <c r="P279"/>
  <c r="K234"/>
  <c r="Q224"/>
  <c r="D234"/>
  <c r="L234"/>
  <c r="Q279"/>
  <c r="C224"/>
  <c r="Q292"/>
  <c r="J234"/>
  <c r="P292"/>
  <c r="K245"/>
  <c r="P156"/>
  <c r="P186"/>
  <c r="K292"/>
  <c r="K274" s="1"/>
  <c r="C143"/>
  <c r="E143"/>
  <c r="C274"/>
  <c r="N274"/>
  <c r="M274"/>
  <c r="Q186"/>
  <c r="D245"/>
  <c r="L245"/>
  <c r="J287"/>
  <c r="C235"/>
  <c r="C246"/>
  <c r="P246" s="1"/>
  <c r="J245"/>
  <c r="O274"/>
  <c r="Q193"/>
  <c r="Q213"/>
  <c r="J274"/>
  <c r="P287"/>
  <c r="L292"/>
  <c r="L274" s="1"/>
  <c r="Q205"/>
  <c r="P213"/>
  <c r="E274"/>
  <c r="P205"/>
  <c r="E170"/>
  <c r="P193"/>
  <c r="Q245"/>
  <c r="C186"/>
  <c r="C193"/>
  <c r="C237"/>
  <c r="C205"/>
  <c r="E234"/>
  <c r="Q234" s="1"/>
  <c r="E245"/>
  <c r="C248"/>
  <c r="C175"/>
  <c r="Q161"/>
  <c r="L156"/>
  <c r="K156"/>
  <c r="J156"/>
  <c r="Q148"/>
  <c r="E114"/>
  <c r="E38"/>
  <c r="F31"/>
  <c r="F33" s="1"/>
  <c r="Q81"/>
  <c r="Q54"/>
  <c r="R13"/>
  <c r="R31" s="1"/>
  <c r="R33" s="1"/>
  <c r="Q13"/>
  <c r="E31"/>
  <c r="P401"/>
  <c r="P400" s="1"/>
  <c r="O333"/>
  <c r="C351"/>
  <c r="M333"/>
  <c r="P89"/>
  <c r="P78"/>
  <c r="P105"/>
  <c r="N333"/>
  <c r="C317"/>
  <c r="P317" s="1"/>
  <c r="Q106"/>
  <c r="J333"/>
  <c r="P365"/>
  <c r="P369"/>
  <c r="P122"/>
  <c r="P118"/>
  <c r="P82"/>
  <c r="L143"/>
  <c r="P167"/>
  <c r="P338"/>
  <c r="P342"/>
  <c r="P87"/>
  <c r="P381"/>
  <c r="P367"/>
  <c r="P378"/>
  <c r="M143"/>
  <c r="O143"/>
  <c r="M357"/>
  <c r="J357"/>
  <c r="J114"/>
  <c r="K114"/>
  <c r="J143"/>
  <c r="L333"/>
  <c r="L357"/>
  <c r="N357"/>
  <c r="D103"/>
  <c r="L114"/>
  <c r="K143"/>
  <c r="N143"/>
  <c r="O357"/>
  <c r="K333"/>
  <c r="K357"/>
  <c r="P384"/>
  <c r="P389"/>
  <c r="P387" s="1"/>
  <c r="P385"/>
  <c r="K103"/>
  <c r="L103"/>
  <c r="P74"/>
  <c r="P83"/>
  <c r="Q73"/>
  <c r="P85"/>
  <c r="P77"/>
  <c r="C106"/>
  <c r="C103" s="1"/>
  <c r="P328"/>
  <c r="P326" s="1"/>
  <c r="D357"/>
  <c r="J103"/>
  <c r="D333"/>
  <c r="P116"/>
  <c r="P110"/>
  <c r="P76"/>
  <c r="P86"/>
  <c r="C117"/>
  <c r="C114" s="1"/>
  <c r="E301"/>
  <c r="N301"/>
  <c r="M301"/>
  <c r="D143"/>
  <c r="D132" s="1"/>
  <c r="D114"/>
  <c r="O301"/>
  <c r="P303"/>
  <c r="P310"/>
  <c r="P307" s="1"/>
  <c r="P320"/>
  <c r="P318"/>
  <c r="C307"/>
  <c r="Q307"/>
  <c r="P304"/>
  <c r="J301"/>
  <c r="L301"/>
  <c r="D301"/>
  <c r="K301"/>
  <c r="P58"/>
  <c r="P55"/>
  <c r="Q127"/>
  <c r="P14"/>
  <c r="P391"/>
  <c r="P360"/>
  <c r="P392"/>
  <c r="P336"/>
  <c r="Q19"/>
  <c r="P19" s="1"/>
  <c r="P394"/>
  <c r="Q337"/>
  <c r="P151"/>
  <c r="P335"/>
  <c r="P348"/>
  <c r="Q115"/>
  <c r="Q114" s="1"/>
  <c r="J31"/>
  <c r="J33" s="1"/>
  <c r="N31"/>
  <c r="N33" s="1"/>
  <c r="P169"/>
  <c r="C337"/>
  <c r="P363"/>
  <c r="Q362"/>
  <c r="P18"/>
  <c r="Q144"/>
  <c r="P155"/>
  <c r="P359"/>
  <c r="P393"/>
  <c r="P347"/>
  <c r="C362"/>
  <c r="P126"/>
  <c r="P125" s="1"/>
  <c r="P63"/>
  <c r="P72"/>
  <c r="P64"/>
  <c r="P68"/>
  <c r="P67"/>
  <c r="P71"/>
  <c r="P27"/>
  <c r="P17"/>
  <c r="M31"/>
  <c r="M33" s="1"/>
  <c r="K31"/>
  <c r="K33" s="1"/>
  <c r="O31"/>
  <c r="O33" s="1"/>
  <c r="P15"/>
  <c r="L31"/>
  <c r="L33" s="1"/>
  <c r="P11"/>
  <c r="P10" s="1"/>
  <c r="Q104"/>
  <c r="P144"/>
  <c r="P373"/>
  <c r="P162"/>
  <c r="P161" s="1"/>
  <c r="P168"/>
  <c r="H453" l="1"/>
  <c r="P235"/>
  <c r="C170"/>
  <c r="C453" s="1"/>
  <c r="P302"/>
  <c r="I453"/>
  <c r="C38"/>
  <c r="P379"/>
  <c r="Q143"/>
  <c r="P274"/>
  <c r="P346"/>
  <c r="P61"/>
  <c r="C333"/>
  <c r="Q333"/>
  <c r="P43"/>
  <c r="Q405"/>
  <c r="P405"/>
  <c r="C405"/>
  <c r="C357"/>
  <c r="P390"/>
  <c r="P372"/>
  <c r="P358"/>
  <c r="P334"/>
  <c r="Q274"/>
  <c r="Q170"/>
  <c r="P170"/>
  <c r="P237"/>
  <c r="C234"/>
  <c r="P234" s="1"/>
  <c r="P248"/>
  <c r="P245" s="1"/>
  <c r="C245"/>
  <c r="Q301"/>
  <c r="P148"/>
  <c r="P337"/>
  <c r="P106"/>
  <c r="Q38"/>
  <c r="Q453" s="1"/>
  <c r="P81"/>
  <c r="P54"/>
  <c r="Q31"/>
  <c r="Q33" s="1"/>
  <c r="P13"/>
  <c r="P31" s="1"/>
  <c r="P33" s="1"/>
  <c r="P73"/>
  <c r="P115"/>
  <c r="M453"/>
  <c r="P117"/>
  <c r="L453"/>
  <c r="K453"/>
  <c r="J453"/>
  <c r="Q357"/>
  <c r="D453"/>
  <c r="O453"/>
  <c r="N453"/>
  <c r="P166"/>
  <c r="P362"/>
  <c r="P127"/>
  <c r="P103"/>
  <c r="P104"/>
  <c r="P143" l="1"/>
  <c r="P333"/>
  <c r="P357"/>
  <c r="P114"/>
  <c r="P38"/>
  <c r="P453" s="1"/>
  <c r="E33"/>
  <c r="C260" l="1"/>
  <c r="C301"/>
  <c r="P301"/>
  <c r="G170" l="1"/>
  <c r="G453" s="1"/>
</calcChain>
</file>

<file path=xl/sharedStrings.xml><?xml version="1.0" encoding="utf-8"?>
<sst xmlns="http://schemas.openxmlformats.org/spreadsheetml/2006/main" count="634" uniqueCount="197">
  <si>
    <t>Príloha č. 1</t>
  </si>
  <si>
    <t>Príjmy podľa ekonomickej kvasifikácie</t>
  </si>
  <si>
    <t>Návrh rozpočtu na rok 2014</t>
  </si>
  <si>
    <t>Návrh rozpočtu na rok 2015</t>
  </si>
  <si>
    <t>Položky / Podpoložky</t>
  </si>
  <si>
    <t xml:space="preserve">  V tom:</t>
  </si>
  <si>
    <t>Celkom</t>
  </si>
  <si>
    <t>Kód</t>
  </si>
  <si>
    <t>Spolu</t>
  </si>
  <si>
    <t>Bežný</t>
  </si>
  <si>
    <t>Kapitálový</t>
  </si>
  <si>
    <t>v €</t>
  </si>
  <si>
    <t xml:space="preserve"> 212 Príjmy z vlastníctva</t>
  </si>
  <si>
    <t xml:space="preserve"> 212003 Z prenaj.bud., priest., objektov</t>
  </si>
  <si>
    <t>223002 Za školy a školské zariadenia</t>
  </si>
  <si>
    <t xml:space="preserve"> z toho za Centrum voľného času</t>
  </si>
  <si>
    <t xml:space="preserve"> 240 Úroky</t>
  </si>
  <si>
    <t>243 Z účtov finančného hospodárenia</t>
  </si>
  <si>
    <t xml:space="preserve"> </t>
  </si>
  <si>
    <t xml:space="preserve"> 292 Ostatné príjmy</t>
  </si>
  <si>
    <t>292012 Z dobropisov</t>
  </si>
  <si>
    <t>31x,32x Transfery</t>
  </si>
  <si>
    <t>311 Granty</t>
  </si>
  <si>
    <t>312001 Zo štátneho rozpočtu</t>
  </si>
  <si>
    <t>312007 Z rozpočtu obce</t>
  </si>
  <si>
    <t>PRÍJMY SPOLU</t>
  </si>
  <si>
    <t xml:space="preserve"> ÚHRN PRÍJMOV</t>
  </si>
  <si>
    <t>610    Mzdy</t>
  </si>
  <si>
    <t>611 Tarifný plat</t>
  </si>
  <si>
    <t>614 Odmeny</t>
  </si>
  <si>
    <t>620 Poistné a príspevok do poisť.</t>
  </si>
  <si>
    <t>631 Cestovné náhrady</t>
  </si>
  <si>
    <t>631001 Tuzemské</t>
  </si>
  <si>
    <t>632 Energie, voda a komunikácie</t>
  </si>
  <si>
    <t>632002 Vodné, stočné</t>
  </si>
  <si>
    <t>633 Materiál</t>
  </si>
  <si>
    <t>633006 Všeobecný materiál</t>
  </si>
  <si>
    <t>635 Rutinná a štandardná údržba</t>
  </si>
  <si>
    <t>636 Nájomné</t>
  </si>
  <si>
    <t>637 Služby</t>
  </si>
  <si>
    <t>642 Bež.tran. jednotlivcom a nezis.org.</t>
  </si>
  <si>
    <t>9.1.2.1 - Základné vzdelanie - asistent učiteľa</t>
  </si>
  <si>
    <t>610 Mzdy</t>
  </si>
  <si>
    <t>620 Poistné a príspevok do poisť</t>
  </si>
  <si>
    <t>9.1.2.1 - Základné vzdelanie - vzdelávacie poukazy</t>
  </si>
  <si>
    <t>9.1.2.1 - Základné vzdelanie - SZP</t>
  </si>
  <si>
    <t>633010 Prac. Odevy, obuv</t>
  </si>
  <si>
    <t>637027 Odmeny na základe dohôd</t>
  </si>
  <si>
    <t>09.5.0.1  Školský klub detí</t>
  </si>
  <si>
    <t>292027 Iné</t>
  </si>
  <si>
    <t>09.5.0 Centrum voľného času</t>
  </si>
  <si>
    <t>SPOLU VÝDAVKY:</t>
  </si>
  <si>
    <t xml:space="preserve">            </t>
  </si>
  <si>
    <t>223001 Za vsupenky do bazíéna</t>
  </si>
  <si>
    <t xml:space="preserve"> z toho za Školský klub detí</t>
  </si>
  <si>
    <t xml:space="preserve"> z toho za Školskú jedáleň</t>
  </si>
  <si>
    <t>614 6 Odmeny z vl.príjmov</t>
  </si>
  <si>
    <t xml:space="preserve"> 223 Poplatky a platby z náhod.predaja a služieb</t>
  </si>
  <si>
    <t>9.1.2.1. - Základné vzdelanie - primárne</t>
  </si>
  <si>
    <t>620 Poistné a príspevok do poisťovní</t>
  </si>
  <si>
    <t>621, 622  VšZP</t>
  </si>
  <si>
    <t>621, 622 VšZP -  z vl.príjmov</t>
  </si>
  <si>
    <t>625001  6 Nemocenské - z vl.príjmov</t>
  </si>
  <si>
    <t>625002  6 Starobné - z vl.príjmov</t>
  </si>
  <si>
    <t>625003  6 Úrazové - z vl.príjmov</t>
  </si>
  <si>
    <t>625004  6 Invalidné - z vl.príjmov</t>
  </si>
  <si>
    <t>625005 6  Poisť v nezamestnanosti - z vl.príjmov</t>
  </si>
  <si>
    <t>625007  6 Poisť. Do rezervného fodu - z vl.príjmov</t>
  </si>
  <si>
    <t>625001  Nemocenské</t>
  </si>
  <si>
    <t>625002  Starobné</t>
  </si>
  <si>
    <t>625003  Úrazové</t>
  </si>
  <si>
    <t>625004  Invalidné</t>
  </si>
  <si>
    <t>625005  Poisť v nezamestnanosti</t>
  </si>
  <si>
    <t>625007  Poisť. Do rezervného fodu</t>
  </si>
  <si>
    <t>632001 2  Plyn</t>
  </si>
  <si>
    <t>632001 1  Elektrická energia</t>
  </si>
  <si>
    <t>632001 3  Tepelná energia</t>
  </si>
  <si>
    <t>632003 1  Poštové poplatky</t>
  </si>
  <si>
    <t>632003 2  Telekomunikačné poplatky</t>
  </si>
  <si>
    <t xml:space="preserve">633001  Interiérové vybavenie </t>
  </si>
  <si>
    <t>633002  Výpočtová technika</t>
  </si>
  <si>
    <t>633004  Prevádzkové stroje a zariad.</t>
  </si>
  <si>
    <t>633006  Všeobecný materiál</t>
  </si>
  <si>
    <t>633009 Učebné pomôcky, knihy, noviny, časopisy</t>
  </si>
  <si>
    <t>633010  Pracovné odevy, obuv</t>
  </si>
  <si>
    <t>633016  Reprezentačné</t>
  </si>
  <si>
    <t>635001  Interiérového vybavenia</t>
  </si>
  <si>
    <t>635002  Výpočtovej techniky</t>
  </si>
  <si>
    <t>635004  Prevádzkových strojov, prístr. a zariadení</t>
  </si>
  <si>
    <t>635006  Budov, objektov a ich častí</t>
  </si>
  <si>
    <t>635009  Softvéru</t>
  </si>
  <si>
    <t>636002  Priečinok, vys.zariadenie, Lindstrom</t>
  </si>
  <si>
    <t>637001  Školenia, kurzy, semináre</t>
  </si>
  <si>
    <t>637004  Všeobecné služby</t>
  </si>
  <si>
    <t>637011  Štúdie, posudky rozbor vody</t>
  </si>
  <si>
    <t>637012  Poplatky a odvody</t>
  </si>
  <si>
    <t>637014  Stravovanie</t>
  </si>
  <si>
    <t>637015  Poistné DDS</t>
  </si>
  <si>
    <t>637016  Prídel do soc. fondu</t>
  </si>
  <si>
    <t>637027 Dohody</t>
  </si>
  <si>
    <t>637035  Komunálny odpad</t>
  </si>
  <si>
    <t>642014  Dopravné</t>
  </si>
  <si>
    <t>642015  Na nemocencké dávky</t>
  </si>
  <si>
    <t>717002  Výmena podlahoviny v triedach</t>
  </si>
  <si>
    <t>614  Odmeny</t>
  </si>
  <si>
    <t>633009  Učebné pomôcky, knihy, noviny, časopisy</t>
  </si>
  <si>
    <t>633009  Učebné pomôcky</t>
  </si>
  <si>
    <t>9.1.2.1 - Základné vzdelanie - vlastné príjmy</t>
  </si>
  <si>
    <t>9.1.2.1 - Základné vzdelanie - Bazén</t>
  </si>
  <si>
    <t>611  Tarifný plat</t>
  </si>
  <si>
    <t>612  Príplatky</t>
  </si>
  <si>
    <t>621,622  VšZP</t>
  </si>
  <si>
    <t>632002  Vodné, stočné</t>
  </si>
  <si>
    <t>635  Rutinná a štandartná údržba</t>
  </si>
  <si>
    <t>635004  Prevádzkových strojov prístrojov</t>
  </si>
  <si>
    <t>637011  Štúdie, posudky, rozbor vody</t>
  </si>
  <si>
    <t>9.2.1.1. - Základné vzdelanie - nižšie sekundárne</t>
  </si>
  <si>
    <t>9.2.1.1 - Základné vzdelanie - asistent učiteľa</t>
  </si>
  <si>
    <t>9.2.1.1 - Základné vzdelanie - vzdelávacie poukazy</t>
  </si>
  <si>
    <t>9.2.1.1 - Základné vzdelanie - SZP</t>
  </si>
  <si>
    <t>9.2.1.1 - Základné vzdelanie - vlastné príjmy</t>
  </si>
  <si>
    <t>9.2.1.1 - Základné vzdelanie - Bazén</t>
  </si>
  <si>
    <t>610  Mzdy</t>
  </si>
  <si>
    <t>612001  Osobný príplatok</t>
  </si>
  <si>
    <t>614 6  Odmeny z vl.príjmov</t>
  </si>
  <si>
    <t>621  VšZP</t>
  </si>
  <si>
    <t>625 001 6  Nemocenské z vl.príjmov</t>
  </si>
  <si>
    <t>625002  Starobné z vl.príjmov</t>
  </si>
  <si>
    <t>632001 2 6  Plyn z vl.príjmov</t>
  </si>
  <si>
    <t>632001 1 6  Elek.energia z vl.príjmov</t>
  </si>
  <si>
    <t>632001 3 6  Tepelná energia z vl.príjmov</t>
  </si>
  <si>
    <t>632002 6  Vodné, stočné z vl.príjmov</t>
  </si>
  <si>
    <t>633001 6  Interiérové vybavenie z vl.príjmov</t>
  </si>
  <si>
    <t>633009 6  Učebné pomôcky z vl.príjmov</t>
  </si>
  <si>
    <t>637004 6  Všeobečné služby z vl.príjmov</t>
  </si>
  <si>
    <t>637015 6  Poistné DDS z vl.príjmov</t>
  </si>
  <si>
    <t>637016 6  Prídel do soc. Fondu z vl.príjmov</t>
  </si>
  <si>
    <t>642015  Na nemocenské dávky</t>
  </si>
  <si>
    <t>610   Mzdy</t>
  </si>
  <si>
    <t>632001  Elektrická energia</t>
  </si>
  <si>
    <t>632001 Plyn</t>
  </si>
  <si>
    <t xml:space="preserve">632002  Vodné,stočné </t>
  </si>
  <si>
    <t>633009 8  Učebné pomôcky vzdelávací poukaz</t>
  </si>
  <si>
    <t>09.6.0.2   Školská jedáleň</t>
  </si>
  <si>
    <t>631001  Tuzemské</t>
  </si>
  <si>
    <t>632003 2 6  Telekomunikačné poplatky z vl.príjmov</t>
  </si>
  <si>
    <t>633004 6  Prevádzkové stroje z vl.príjmov</t>
  </si>
  <si>
    <t>633004  Prevádzkové stroje, zariadenia</t>
  </si>
  <si>
    <t>633004  Prevádzkové stroje, zariadenia (4.11)</t>
  </si>
  <si>
    <t>633010  6  Pracovné odevy, obuv z vl.príjmov</t>
  </si>
  <si>
    <t>633013  Softvér</t>
  </si>
  <si>
    <t>635004 6  Strojov, prístrojov a zariadení z vl.príjmov</t>
  </si>
  <si>
    <t>637001  Školenia</t>
  </si>
  <si>
    <t>637004 6  Všeobecné služby z vl.príjmov</t>
  </si>
  <si>
    <t>637015 6 Poistné DDS z vl.príjmov</t>
  </si>
  <si>
    <t>637027 6  Dohody z vl.príjmov</t>
  </si>
  <si>
    <t>713004  Kuchynský robot</t>
  </si>
  <si>
    <t>718004  Rekonštrukcia vzduchotechniky</t>
  </si>
  <si>
    <t>09.6.0.3   Školská jedáleň</t>
  </si>
  <si>
    <t>Vyhotovila : P.Pauerová</t>
  </si>
  <si>
    <t xml:space="preserve">            riaditeľ školy</t>
  </si>
  <si>
    <t>PaedDr. Jaroslav Čomaj</t>
  </si>
  <si>
    <t>623  Ostatné</t>
  </si>
  <si>
    <t>632001 3 Tepelná energia</t>
  </si>
  <si>
    <t>642014 131 E Dopravné z roku 2014</t>
  </si>
  <si>
    <t>632001 2 6  Plyn - bazén</t>
  </si>
  <si>
    <t>642 013 Odchodné</t>
  </si>
  <si>
    <t>633001  6 Interiérové vybavenie z vl.príjmov</t>
  </si>
  <si>
    <t>Návrh 6. zmeny rozpočtu Základnej školy Juraja Fándlyho na rok 2015</t>
  </si>
  <si>
    <t>716 Projektová dokumentácia pre tepelnú reguláciu školy</t>
  </si>
  <si>
    <t>700  Kapitálové výdavky 4.11.2</t>
  </si>
  <si>
    <t>633006  6 Všeobecný materiál z vl.príjmov</t>
  </si>
  <si>
    <t>637015  Poistenie - aktivačná činnosť</t>
  </si>
  <si>
    <t xml:space="preserve">635004   Strojov, prístrojov a zariadení </t>
  </si>
  <si>
    <t xml:space="preserve">635004  Strojov, prístrojov a zariadení </t>
  </si>
  <si>
    <t xml:space="preserve">637012  Poplatky a odvody </t>
  </si>
  <si>
    <t xml:space="preserve">637012   Poplatky a odvody </t>
  </si>
  <si>
    <t xml:space="preserve">637027   Dohody </t>
  </si>
  <si>
    <t>633015  Palivá ako zdroj energie</t>
  </si>
  <si>
    <t>633006 6 Všeobecný materiál z vl.príjmov</t>
  </si>
  <si>
    <t>633010  Pracovné odevy, obuv - aktivačná činnosť</t>
  </si>
  <si>
    <t>717001  Detské ihrisko</t>
  </si>
  <si>
    <t>633004  Prevádzkové stroje a zariadenia - akivačná činnosť</t>
  </si>
  <si>
    <t>633004  Prevádzkové stroje a zariad. - aktivačná činnosť</t>
  </si>
  <si>
    <t>614 - Odmeny</t>
  </si>
  <si>
    <t>633009 Učebné pomôcky pre žiakov z mimor.výsledkami</t>
  </si>
  <si>
    <t xml:space="preserve">637015  Poistné DDS </t>
  </si>
  <si>
    <t>637016  Prídel do soc.fondu</t>
  </si>
  <si>
    <t>612 Osobný príplatok</t>
  </si>
  <si>
    <t>9.1.2.1 - Základné vzdelanie-mimoriadne výsledky žiakov</t>
  </si>
  <si>
    <t>9.2.1.1 - Základné vzdelanie-mimoriadne výsledky žiakov</t>
  </si>
  <si>
    <t xml:space="preserve">Návrh 9. zmeny rozpočtu Základnej školy Juraja Fándlyho na rok 2015 </t>
  </si>
  <si>
    <t>Schválený rozpočet 2015 po 8.zmene</t>
  </si>
  <si>
    <t xml:space="preserve">Návrh 9. zmeny na rok 2015 </t>
  </si>
  <si>
    <t xml:space="preserve">Rozpočet po  9 .zmene </t>
  </si>
  <si>
    <t>642013  Odchodné</t>
  </si>
  <si>
    <t>V Seredi dňa : 22.12.2015</t>
  </si>
</sst>
</file>

<file path=xl/styles.xml><?xml version="1.0" encoding="utf-8"?>
<styleSheet xmlns="http://schemas.openxmlformats.org/spreadsheetml/2006/main">
  <fonts count="30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6"/>
      <color theme="7" tint="-0.499984740745262"/>
      <name val="Arial CE"/>
      <family val="2"/>
      <charset val="238"/>
    </font>
    <font>
      <sz val="12"/>
      <color indexed="60"/>
      <name val="Arial"/>
      <family val="2"/>
      <charset val="238"/>
    </font>
    <font>
      <sz val="12"/>
      <name val="Arial"/>
      <family val="2"/>
      <charset val="238"/>
    </font>
    <font>
      <b/>
      <sz val="7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sz val="9"/>
      <color indexed="8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8"/>
      <name val="Times New Roman"/>
      <family val="1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b/>
      <sz val="7"/>
      <color theme="1"/>
      <name val="Arial CE"/>
      <family val="2"/>
      <charset val="238"/>
    </font>
    <font>
      <b/>
      <sz val="8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8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sz val="16"/>
      <color theme="7" tint="-0.499984740745262"/>
      <name val="Arial CE"/>
      <charset val="238"/>
    </font>
    <font>
      <b/>
      <sz val="14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gray125"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gray0625">
        <bgColor rgb="FF92D050"/>
      </patternFill>
    </fill>
    <fill>
      <patternFill patternType="solid">
        <fgColor rgb="FF92D050"/>
        <bgColor indexed="64"/>
      </patternFill>
    </fill>
    <fill>
      <patternFill patternType="gray0625">
        <bgColor rgb="FF00B050"/>
      </patternFill>
    </fill>
    <fill>
      <patternFill patternType="solid">
        <fgColor theme="3" tint="0.59999389629810485"/>
        <bgColor indexed="64"/>
      </patternFill>
    </fill>
    <fill>
      <patternFill patternType="gray0625">
        <bgColor theme="7" tint="0.79998168889431442"/>
      </patternFill>
    </fill>
    <fill>
      <patternFill patternType="gray125">
        <bgColor theme="7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94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Protection="1">
      <protection locked="0"/>
    </xf>
    <xf numFmtId="0" fontId="1" fillId="0" borderId="2" xfId="0" applyFont="1" applyFill="1" applyBorder="1"/>
    <xf numFmtId="3" fontId="11" fillId="0" borderId="2" xfId="0" applyNumberFormat="1" applyFont="1" applyBorder="1"/>
    <xf numFmtId="3" fontId="12" fillId="2" borderId="2" xfId="0" applyNumberFormat="1" applyFont="1" applyFill="1" applyBorder="1"/>
    <xf numFmtId="3" fontId="12" fillId="3" borderId="2" xfId="0" applyNumberFormat="1" applyFont="1" applyFill="1" applyBorder="1"/>
    <xf numFmtId="3" fontId="12" fillId="4" borderId="5" xfId="0" applyNumberFormat="1" applyFont="1" applyFill="1" applyBorder="1"/>
    <xf numFmtId="3" fontId="12" fillId="4" borderId="2" xfId="0" applyNumberFormat="1" applyFont="1" applyFill="1" applyBorder="1"/>
    <xf numFmtId="0" fontId="13" fillId="0" borderId="2" xfId="0" applyFont="1" applyFill="1" applyBorder="1"/>
    <xf numFmtId="3" fontId="9" fillId="0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1" fillId="0" borderId="3" xfId="0" applyFont="1" applyFill="1" applyBorder="1"/>
    <xf numFmtId="3" fontId="11" fillId="0" borderId="10" xfId="0" applyNumberFormat="1" applyFont="1" applyBorder="1"/>
    <xf numFmtId="3" fontId="12" fillId="2" borderId="10" xfId="0" applyNumberFormat="1" applyFont="1" applyFill="1" applyBorder="1"/>
    <xf numFmtId="3" fontId="12" fillId="0" borderId="5" xfId="0" applyNumberFormat="1" applyFont="1" applyBorder="1"/>
    <xf numFmtId="3" fontId="12" fillId="0" borderId="2" xfId="0" applyNumberFormat="1" applyFont="1" applyBorder="1"/>
    <xf numFmtId="3" fontId="12" fillId="0" borderId="3" xfId="0" applyNumberFormat="1" applyFont="1" applyBorder="1"/>
    <xf numFmtId="3" fontId="15" fillId="0" borderId="2" xfId="0" applyNumberFormat="1" applyFont="1" applyBorder="1"/>
    <xf numFmtId="3" fontId="12" fillId="3" borderId="5" xfId="0" applyNumberFormat="1" applyFont="1" applyFill="1" applyBorder="1"/>
    <xf numFmtId="3" fontId="16" fillId="0" borderId="2" xfId="0" applyNumberFormat="1" applyFont="1" applyBorder="1"/>
    <xf numFmtId="0" fontId="11" fillId="0" borderId="2" xfId="0" applyFont="1" applyBorder="1"/>
    <xf numFmtId="0" fontId="9" fillId="5" borderId="2" xfId="0" applyFont="1" applyFill="1" applyBorder="1" applyAlignment="1">
      <alignment horizontal="center"/>
    </xf>
    <xf numFmtId="0" fontId="16" fillId="0" borderId="2" xfId="0" applyFont="1" applyFill="1" applyBorder="1"/>
    <xf numFmtId="3" fontId="0" fillId="0" borderId="5" xfId="0" applyNumberFormat="1" applyBorder="1"/>
    <xf numFmtId="3" fontId="0" fillId="0" borderId="2" xfId="0" applyNumberFormat="1" applyBorder="1"/>
    <xf numFmtId="3" fontId="1" fillId="0" borderId="2" xfId="0" applyNumberFormat="1" applyFont="1" applyFill="1" applyBorder="1"/>
    <xf numFmtId="0" fontId="16" fillId="0" borderId="2" xfId="0" applyFont="1" applyBorder="1"/>
    <xf numFmtId="3" fontId="12" fillId="6" borderId="3" xfId="0" applyNumberFormat="1" applyFont="1" applyFill="1" applyBorder="1"/>
    <xf numFmtId="0" fontId="1" fillId="0" borderId="2" xfId="0" applyFont="1" applyBorder="1"/>
    <xf numFmtId="0" fontId="9" fillId="0" borderId="3" xfId="0" applyFont="1" applyBorder="1"/>
    <xf numFmtId="3" fontId="10" fillId="2" borderId="2" xfId="0" applyNumberFormat="1" applyFont="1" applyFill="1" applyBorder="1"/>
    <xf numFmtId="3" fontId="10" fillId="3" borderId="2" xfId="0" applyNumberFormat="1" applyFont="1" applyFill="1" applyBorder="1"/>
    <xf numFmtId="3" fontId="10" fillId="3" borderId="3" xfId="0" applyNumberFormat="1" applyFont="1" applyFill="1" applyBorder="1"/>
    <xf numFmtId="3" fontId="13" fillId="0" borderId="5" xfId="1" applyNumberFormat="1" applyFont="1" applyFill="1" applyBorder="1"/>
    <xf numFmtId="3" fontId="13" fillId="0" borderId="2" xfId="1" applyNumberFormat="1" applyFont="1" applyFill="1" applyBorder="1"/>
    <xf numFmtId="0" fontId="19" fillId="0" borderId="3" xfId="0" applyFont="1" applyBorder="1"/>
    <xf numFmtId="3" fontId="20" fillId="2" borderId="2" xfId="0" applyNumberFormat="1" applyFont="1" applyFill="1" applyBorder="1"/>
    <xf numFmtId="3" fontId="20" fillId="3" borderId="3" xfId="0" applyNumberFormat="1" applyFont="1" applyFill="1" applyBorder="1"/>
    <xf numFmtId="3" fontId="20" fillId="3" borderId="2" xfId="0" applyNumberFormat="1" applyFont="1" applyFill="1" applyBorder="1"/>
    <xf numFmtId="3" fontId="11" fillId="0" borderId="5" xfId="1" applyNumberFormat="1" applyFont="1" applyFill="1" applyBorder="1"/>
    <xf numFmtId="3" fontId="11" fillId="0" borderId="2" xfId="1" applyNumberFormat="1" applyFont="1" applyFill="1" applyBorder="1"/>
    <xf numFmtId="3" fontId="11" fillId="0" borderId="3" xfId="1" applyNumberFormat="1" applyFont="1" applyFill="1" applyBorder="1"/>
    <xf numFmtId="0" fontId="11" fillId="0" borderId="3" xfId="0" applyFont="1" applyBorder="1"/>
    <xf numFmtId="0" fontId="11" fillId="0" borderId="0" xfId="0" applyFont="1"/>
    <xf numFmtId="3" fontId="17" fillId="2" borderId="2" xfId="0" applyNumberFormat="1" applyFont="1" applyFill="1" applyBorder="1"/>
    <xf numFmtId="3" fontId="13" fillId="0" borderId="3" xfId="1" applyNumberFormat="1" applyFont="1" applyFill="1" applyBorder="1"/>
    <xf numFmtId="0" fontId="11" fillId="0" borderId="5" xfId="0" applyFont="1" applyBorder="1"/>
    <xf numFmtId="3" fontId="10" fillId="0" borderId="5" xfId="0" applyNumberFormat="1" applyFont="1" applyBorder="1"/>
    <xf numFmtId="3" fontId="10" fillId="0" borderId="2" xfId="0" applyNumberFormat="1" applyFont="1" applyBorder="1"/>
    <xf numFmtId="3" fontId="10" fillId="0" borderId="3" xfId="0" applyNumberFormat="1" applyFont="1" applyBorder="1"/>
    <xf numFmtId="0" fontId="13" fillId="0" borderId="2" xfId="0" applyFont="1" applyBorder="1"/>
    <xf numFmtId="0" fontId="21" fillId="0" borderId="2" xfId="0" applyFont="1" applyBorder="1"/>
    <xf numFmtId="0" fontId="21" fillId="0" borderId="3" xfId="0" applyFont="1" applyBorder="1"/>
    <xf numFmtId="0" fontId="21" fillId="0" borderId="0" xfId="0" applyFont="1"/>
    <xf numFmtId="3" fontId="12" fillId="0" borderId="5" xfId="0" applyNumberFormat="1" applyFont="1" applyFill="1" applyBorder="1"/>
    <xf numFmtId="3" fontId="12" fillId="0" borderId="2" xfId="0" applyNumberFormat="1" applyFont="1" applyFill="1" applyBorder="1"/>
    <xf numFmtId="3" fontId="12" fillId="4" borderId="4" xfId="0" applyNumberFormat="1" applyFont="1" applyFill="1" applyBorder="1"/>
    <xf numFmtId="3" fontId="12" fillId="4" borderId="3" xfId="0" applyNumberFormat="1" applyFont="1" applyFill="1" applyBorder="1"/>
    <xf numFmtId="3" fontId="10" fillId="3" borderId="5" xfId="0" applyNumberFormat="1" applyFont="1" applyFill="1" applyBorder="1"/>
    <xf numFmtId="3" fontId="12" fillId="0" borderId="3" xfId="0" applyNumberFormat="1" applyFont="1" applyFill="1" applyBorder="1"/>
    <xf numFmtId="3" fontId="10" fillId="0" borderId="5" xfId="0" applyNumberFormat="1" applyFont="1" applyFill="1" applyBorder="1"/>
    <xf numFmtId="3" fontId="10" fillId="0" borderId="2" xfId="0" applyNumberFormat="1" applyFont="1" applyFill="1" applyBorder="1"/>
    <xf numFmtId="3" fontId="10" fillId="0" borderId="3" xfId="0" applyNumberFormat="1" applyFont="1" applyFill="1" applyBorder="1"/>
    <xf numFmtId="3" fontId="13" fillId="0" borderId="5" xfId="0" applyNumberFormat="1" applyFont="1" applyFill="1" applyBorder="1"/>
    <xf numFmtId="3" fontId="13" fillId="0" borderId="2" xfId="0" applyNumberFormat="1" applyFont="1" applyFill="1" applyBorder="1"/>
    <xf numFmtId="3" fontId="13" fillId="0" borderId="3" xfId="0" applyNumberFormat="1" applyFont="1" applyFill="1" applyBorder="1"/>
    <xf numFmtId="0" fontId="13" fillId="0" borderId="0" xfId="0" applyFont="1"/>
    <xf numFmtId="3" fontId="13" fillId="0" borderId="3" xfId="0" applyNumberFormat="1" applyFont="1" applyBorder="1"/>
    <xf numFmtId="3" fontId="20" fillId="3" borderId="5" xfId="0" applyNumberFormat="1" applyFont="1" applyFill="1" applyBorder="1"/>
    <xf numFmtId="3" fontId="20" fillId="0" borderId="5" xfId="0" applyNumberFormat="1" applyFont="1" applyBorder="1"/>
    <xf numFmtId="3" fontId="20" fillId="0" borderId="2" xfId="0" applyNumberFormat="1" applyFont="1" applyBorder="1"/>
    <xf numFmtId="0" fontId="12" fillId="3" borderId="5" xfId="0" applyNumberFormat="1" applyFont="1" applyFill="1" applyBorder="1"/>
    <xf numFmtId="0" fontId="1" fillId="0" borderId="9" xfId="0" applyFont="1" applyBorder="1"/>
    <xf numFmtId="3" fontId="1" fillId="0" borderId="5" xfId="1" applyNumberFormat="1" applyFont="1" applyFill="1" applyBorder="1"/>
    <xf numFmtId="3" fontId="1" fillId="0" borderId="2" xfId="1" applyNumberFormat="1" applyFont="1" applyFill="1" applyBorder="1"/>
    <xf numFmtId="3" fontId="1" fillId="0" borderId="3" xfId="1" applyNumberFormat="1" applyFont="1" applyFill="1" applyBorder="1"/>
    <xf numFmtId="0" fontId="13" fillId="0" borderId="10" xfId="0" applyFont="1" applyBorder="1"/>
    <xf numFmtId="3" fontId="1" fillId="0" borderId="5" xfId="0" applyNumberFormat="1" applyFont="1" applyBorder="1"/>
    <xf numFmtId="3" fontId="1" fillId="0" borderId="2" xfId="0" applyNumberFormat="1" applyFont="1" applyBorder="1"/>
    <xf numFmtId="0" fontId="13" fillId="0" borderId="9" xfId="0" applyFont="1" applyBorder="1"/>
    <xf numFmtId="0" fontId="8" fillId="0" borderId="3" xfId="0" applyFont="1" applyBorder="1"/>
    <xf numFmtId="0" fontId="22" fillId="0" borderId="3" xfId="0" applyFont="1" applyBorder="1"/>
    <xf numFmtId="0" fontId="1" fillId="0" borderId="9" xfId="0" applyFont="1" applyFill="1" applyBorder="1"/>
    <xf numFmtId="0" fontId="1" fillId="5" borderId="2" xfId="0" applyFont="1" applyFill="1" applyBorder="1"/>
    <xf numFmtId="0" fontId="2" fillId="0" borderId="2" xfId="0" applyFont="1" applyBorder="1"/>
    <xf numFmtId="0" fontId="2" fillId="0" borderId="3" xfId="0" applyFont="1" applyBorder="1"/>
    <xf numFmtId="3" fontId="12" fillId="3" borderId="3" xfId="0" applyNumberFormat="1" applyFont="1" applyFill="1" applyBorder="1"/>
    <xf numFmtId="3" fontId="12" fillId="0" borderId="4" xfId="0" applyNumberFormat="1" applyFont="1" applyFill="1" applyBorder="1"/>
    <xf numFmtId="0" fontId="13" fillId="0" borderId="3" xfId="0" applyFont="1" applyBorder="1"/>
    <xf numFmtId="0" fontId="1" fillId="0" borderId="10" xfId="0" applyFont="1" applyBorder="1"/>
    <xf numFmtId="3" fontId="12" fillId="2" borderId="5" xfId="0" applyNumberFormat="1" applyFont="1" applyFill="1" applyBorder="1"/>
    <xf numFmtId="3" fontId="12" fillId="2" borderId="3" xfId="0" applyNumberFormat="1" applyFont="1" applyFill="1" applyBorder="1"/>
    <xf numFmtId="3" fontId="11" fillId="0" borderId="0" xfId="0" applyNumberFormat="1" applyFont="1"/>
    <xf numFmtId="3" fontId="21" fillId="0" borderId="0" xfId="0" applyNumberFormat="1" applyFont="1"/>
    <xf numFmtId="3" fontId="12" fillId="3" borderId="4" xfId="0" applyNumberFormat="1" applyFont="1" applyFill="1" applyBorder="1"/>
    <xf numFmtId="9" fontId="2" fillId="0" borderId="0" xfId="0" applyNumberFormat="1" applyFont="1"/>
    <xf numFmtId="0" fontId="23" fillId="7" borderId="1" xfId="0" applyFont="1" applyFill="1" applyBorder="1" applyAlignment="1">
      <alignment horizontal="center"/>
    </xf>
    <xf numFmtId="0" fontId="23" fillId="7" borderId="6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left"/>
    </xf>
    <xf numFmtId="0" fontId="7" fillId="9" borderId="2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0" fillId="10" borderId="0" xfId="0" applyFill="1"/>
    <xf numFmtId="0" fontId="18" fillId="11" borderId="2" xfId="0" applyFont="1" applyFill="1" applyBorder="1"/>
    <xf numFmtId="3" fontId="13" fillId="11" borderId="2" xfId="0" applyNumberFormat="1" applyFont="1" applyFill="1" applyBorder="1"/>
    <xf numFmtId="0" fontId="1" fillId="0" borderId="3" xfId="0" applyFont="1" applyBorder="1"/>
    <xf numFmtId="0" fontId="18" fillId="13" borderId="2" xfId="0" applyFont="1" applyFill="1" applyBorder="1"/>
    <xf numFmtId="0" fontId="0" fillId="12" borderId="12" xfId="0" applyFill="1" applyBorder="1"/>
    <xf numFmtId="3" fontId="0" fillId="12" borderId="13" xfId="0" applyNumberFormat="1" applyFill="1" applyBorder="1"/>
    <xf numFmtId="0" fontId="9" fillId="14" borderId="2" xfId="0" applyFont="1" applyFill="1" applyBorder="1"/>
    <xf numFmtId="3" fontId="10" fillId="14" borderId="2" xfId="0" applyNumberFormat="1" applyFont="1" applyFill="1" applyBorder="1"/>
    <xf numFmtId="3" fontId="10" fillId="14" borderId="5" xfId="0" applyNumberFormat="1" applyFont="1" applyFill="1" applyBorder="1"/>
    <xf numFmtId="0" fontId="13" fillId="14" borderId="2" xfId="0" applyFont="1" applyFill="1" applyBorder="1"/>
    <xf numFmtId="3" fontId="10" fillId="14" borderId="10" xfId="0" applyNumberFormat="1" applyFont="1" applyFill="1" applyBorder="1"/>
    <xf numFmtId="3" fontId="10" fillId="14" borderId="4" xfId="0" applyNumberFormat="1" applyFont="1" applyFill="1" applyBorder="1"/>
    <xf numFmtId="3" fontId="9" fillId="14" borderId="2" xfId="0" applyNumberFormat="1" applyFont="1" applyFill="1" applyBorder="1"/>
    <xf numFmtId="3" fontId="13" fillId="14" borderId="2" xfId="0" applyNumberFormat="1" applyFont="1" applyFill="1" applyBorder="1"/>
    <xf numFmtId="3" fontId="13" fillId="14" borderId="5" xfId="0" applyNumberFormat="1" applyFont="1" applyFill="1" applyBorder="1"/>
    <xf numFmtId="3" fontId="9" fillId="14" borderId="5" xfId="0" applyNumberFormat="1" applyFont="1" applyFill="1" applyBorder="1"/>
    <xf numFmtId="3" fontId="17" fillId="14" borderId="2" xfId="0" applyNumberFormat="1" applyFont="1" applyFill="1" applyBorder="1"/>
    <xf numFmtId="0" fontId="9" fillId="14" borderId="11" xfId="0" applyFont="1" applyFill="1" applyBorder="1"/>
    <xf numFmtId="0" fontId="23" fillId="15" borderId="2" xfId="0" applyFont="1" applyFill="1" applyBorder="1" applyAlignment="1">
      <alignment horizontal="center"/>
    </xf>
    <xf numFmtId="0" fontId="24" fillId="16" borderId="2" xfId="0" applyFont="1" applyFill="1" applyBorder="1" applyAlignment="1">
      <alignment horizontal="left"/>
    </xf>
    <xf numFmtId="0" fontId="24" fillId="16" borderId="2" xfId="0" applyFont="1" applyFill="1" applyBorder="1" applyAlignment="1">
      <alignment horizontal="center"/>
    </xf>
    <xf numFmtId="0" fontId="23" fillId="15" borderId="6" xfId="0" applyFont="1" applyFill="1" applyBorder="1" applyAlignment="1">
      <alignment horizontal="center"/>
    </xf>
    <xf numFmtId="0" fontId="26" fillId="15" borderId="8" xfId="0" applyFont="1" applyFill="1" applyBorder="1" applyAlignment="1">
      <alignment horizontal="center"/>
    </xf>
    <xf numFmtId="0" fontId="26" fillId="15" borderId="7" xfId="0" applyFont="1" applyFill="1" applyBorder="1" applyAlignment="1">
      <alignment horizontal="center"/>
    </xf>
    <xf numFmtId="0" fontId="26" fillId="15" borderId="3" xfId="0" applyFont="1" applyFill="1" applyBorder="1" applyAlignment="1">
      <alignment horizontal="center"/>
    </xf>
    <xf numFmtId="0" fontId="26" fillId="15" borderId="5" xfId="0" applyFont="1" applyFill="1" applyBorder="1" applyAlignment="1">
      <alignment horizontal="center"/>
    </xf>
    <xf numFmtId="0" fontId="26" fillId="15" borderId="0" xfId="0" applyFont="1" applyFill="1" applyBorder="1" applyAlignment="1">
      <alignment horizontal="center"/>
    </xf>
    <xf numFmtId="0" fontId="26" fillId="16" borderId="6" xfId="0" applyFont="1" applyFill="1" applyBorder="1" applyAlignment="1">
      <alignment horizontal="center"/>
    </xf>
    <xf numFmtId="0" fontId="26" fillId="16" borderId="7" xfId="0" applyFont="1" applyFill="1" applyBorder="1" applyAlignment="1">
      <alignment horizontal="center"/>
    </xf>
    <xf numFmtId="0" fontId="26" fillId="16" borderId="8" xfId="0" applyFont="1" applyFill="1" applyBorder="1" applyAlignment="1">
      <alignment horizontal="center"/>
    </xf>
    <xf numFmtId="0" fontId="26" fillId="16" borderId="0" xfId="0" applyFont="1" applyFill="1" applyBorder="1" applyAlignment="1">
      <alignment horizontal="center"/>
    </xf>
    <xf numFmtId="0" fontId="26" fillId="15" borderId="9" xfId="0" applyFont="1" applyFill="1" applyBorder="1" applyAlignment="1">
      <alignment horizontal="center"/>
    </xf>
    <xf numFmtId="0" fontId="23" fillId="15" borderId="10" xfId="0" applyFont="1" applyFill="1" applyBorder="1" applyAlignment="1">
      <alignment horizontal="center"/>
    </xf>
    <xf numFmtId="0" fontId="26" fillId="15" borderId="10" xfId="0" applyFont="1" applyFill="1" applyBorder="1" applyAlignment="1">
      <alignment horizontal="center"/>
    </xf>
    <xf numFmtId="0" fontId="26" fillId="15" borderId="2" xfId="0" applyFont="1" applyFill="1" applyBorder="1" applyAlignment="1">
      <alignment horizontal="center"/>
    </xf>
    <xf numFmtId="0" fontId="26" fillId="15" borderId="11" xfId="0" applyFont="1" applyFill="1" applyBorder="1" applyAlignment="1">
      <alignment horizontal="center"/>
    </xf>
    <xf numFmtId="0" fontId="26" fillId="16" borderId="10" xfId="0" applyFont="1" applyFill="1" applyBorder="1" applyAlignment="1">
      <alignment horizontal="center"/>
    </xf>
    <xf numFmtId="0" fontId="23" fillId="16" borderId="2" xfId="0" applyFont="1" applyFill="1" applyBorder="1" applyAlignment="1">
      <alignment horizontal="center"/>
    </xf>
    <xf numFmtId="0" fontId="23" fillId="16" borderId="3" xfId="0" applyFont="1" applyFill="1" applyBorder="1" applyAlignment="1">
      <alignment horizontal="center"/>
    </xf>
    <xf numFmtId="0" fontId="27" fillId="15" borderId="10" xfId="0" applyFont="1" applyFill="1" applyBorder="1" applyAlignment="1">
      <alignment horizontal="center"/>
    </xf>
    <xf numFmtId="0" fontId="26" fillId="16" borderId="5" xfId="0" applyFont="1" applyFill="1" applyBorder="1" applyAlignment="1">
      <alignment horizontal="center"/>
    </xf>
    <xf numFmtId="0" fontId="26" fillId="16" borderId="2" xfId="0" applyFont="1" applyFill="1" applyBorder="1" applyAlignment="1">
      <alignment horizontal="center"/>
    </xf>
    <xf numFmtId="0" fontId="11" fillId="0" borderId="4" xfId="0" applyFont="1" applyBorder="1"/>
    <xf numFmtId="0" fontId="13" fillId="0" borderId="4" xfId="0" applyFont="1" applyBorder="1"/>
    <xf numFmtId="0" fontId="8" fillId="8" borderId="5" xfId="0" applyFont="1" applyFill="1" applyBorder="1" applyAlignment="1">
      <alignment horizontal="center"/>
    </xf>
    <xf numFmtId="0" fontId="11" fillId="0" borderId="9" xfId="0" applyFont="1" applyBorder="1"/>
    <xf numFmtId="3" fontId="20" fillId="3" borderId="4" xfId="0" applyNumberFormat="1" applyFont="1" applyFill="1" applyBorder="1"/>
    <xf numFmtId="0" fontId="15" fillId="0" borderId="3" xfId="0" applyFont="1" applyBorder="1"/>
    <xf numFmtId="0" fontId="11" fillId="0" borderId="11" xfId="0" applyFont="1" applyBorder="1"/>
    <xf numFmtId="0" fontId="29" fillId="0" borderId="0" xfId="0" applyFont="1"/>
    <xf numFmtId="0" fontId="24" fillId="15" borderId="3" xfId="0" applyFont="1" applyFill="1" applyBorder="1" applyAlignment="1">
      <alignment horizontal="center" wrapText="1"/>
    </xf>
    <xf numFmtId="0" fontId="24" fillId="15" borderId="4" xfId="0" applyFont="1" applyFill="1" applyBorder="1" applyAlignment="1">
      <alignment horizontal="center" wrapText="1"/>
    </xf>
    <xf numFmtId="0" fontId="24" fillId="15" borderId="5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7" fillId="8" borderId="4" xfId="0" applyFont="1" applyFill="1" applyBorder="1" applyAlignment="1">
      <alignment horizontal="center" wrapText="1"/>
    </xf>
    <xf numFmtId="0" fontId="7" fillId="8" borderId="5" xfId="0" applyFont="1" applyFill="1" applyBorder="1" applyAlignment="1">
      <alignment horizontal="center" wrapText="1"/>
    </xf>
    <xf numFmtId="0" fontId="28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25" fillId="15" borderId="4" xfId="0" applyFont="1" applyFill="1" applyBorder="1" applyAlignment="1">
      <alignment horizontal="center" wrapText="1"/>
    </xf>
    <xf numFmtId="0" fontId="25" fillId="15" borderId="15" xfId="0" applyFont="1" applyFill="1" applyBorder="1" applyAlignment="1">
      <alignment horizontal="center" wrapText="1"/>
    </xf>
    <xf numFmtId="0" fontId="25" fillId="15" borderId="14" xfId="0" applyFont="1" applyFill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3"/>
  <sheetViews>
    <sheetView tabSelected="1" topLeftCell="A441" workbookViewId="0">
      <selection activeCell="B465" sqref="B465"/>
    </sheetView>
  </sheetViews>
  <sheetFormatPr defaultRowHeight="13.2"/>
  <cols>
    <col min="1" max="1" width="1.33203125" customWidth="1"/>
    <col min="2" max="2" width="45" customWidth="1"/>
    <col min="3" max="3" width="11.5546875" customWidth="1"/>
    <col min="4" max="4" width="11.44140625" hidden="1" customWidth="1"/>
    <col min="5" max="5" width="10.44140625" customWidth="1"/>
    <col min="6" max="6" width="12.33203125" customWidth="1"/>
    <col min="7" max="7" width="10.6640625" style="1" customWidth="1"/>
    <col min="8" max="8" width="13" customWidth="1"/>
    <col min="9" max="9" width="15.5546875" customWidth="1"/>
    <col min="10" max="11" width="9.109375" hidden="1" customWidth="1"/>
    <col min="12" max="12" width="7.109375" hidden="1" customWidth="1"/>
    <col min="13" max="14" width="0" hidden="1" customWidth="1"/>
    <col min="15" max="15" width="5.33203125" hidden="1" customWidth="1"/>
    <col min="16" max="16" width="11.33203125" customWidth="1"/>
    <col min="17" max="17" width="10.109375" customWidth="1"/>
    <col min="18" max="18" width="12.5546875" customWidth="1"/>
  </cols>
  <sheetData>
    <row r="1" spans="1:24" ht="2.4" customHeight="1"/>
    <row r="2" spans="1:24" ht="18.600000000000001" customHeight="1">
      <c r="A2" s="2"/>
      <c r="B2" s="179" t="s">
        <v>191</v>
      </c>
      <c r="K2" s="3" t="s">
        <v>0</v>
      </c>
    </row>
    <row r="3" spans="1:24" ht="12" hidden="1" customHeight="1">
      <c r="A3" s="188" t="s">
        <v>168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29"/>
      <c r="Q3" s="129"/>
      <c r="R3" s="129"/>
    </row>
    <row r="4" spans="1:24" s="129" customFormat="1" ht="7.8" hidden="1" customHeight="1">
      <c r="A4" s="128"/>
      <c r="B4" s="189" t="s">
        <v>52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24" s="6" customFormat="1" ht="1.8" hidden="1" customHeight="1">
      <c r="A5" s="190"/>
      <c r="B5" s="190"/>
      <c r="C5" s="4"/>
      <c r="D5" s="4"/>
      <c r="E5" s="4"/>
      <c r="F5" s="4"/>
      <c r="G5" s="5"/>
    </row>
    <row r="6" spans="1:24" ht="36" customHeight="1">
      <c r="A6" s="105"/>
      <c r="B6" s="148" t="s">
        <v>1</v>
      </c>
      <c r="C6" s="180" t="s">
        <v>192</v>
      </c>
      <c r="D6" s="191"/>
      <c r="E6" s="192"/>
      <c r="F6" s="193"/>
      <c r="G6" s="181" t="s">
        <v>193</v>
      </c>
      <c r="H6" s="181"/>
      <c r="I6" s="182"/>
      <c r="J6" s="149" t="s">
        <v>2</v>
      </c>
      <c r="K6" s="150"/>
      <c r="L6" s="150"/>
      <c r="M6" s="149" t="s">
        <v>3</v>
      </c>
      <c r="N6" s="150"/>
      <c r="O6" s="150"/>
      <c r="P6" s="180" t="s">
        <v>194</v>
      </c>
      <c r="Q6" s="181"/>
      <c r="R6" s="182"/>
      <c r="T6" s="3"/>
    </row>
    <row r="7" spans="1:24">
      <c r="A7" s="106"/>
      <c r="B7" s="151" t="s">
        <v>4</v>
      </c>
      <c r="C7" s="152"/>
      <c r="D7" s="153" t="s">
        <v>5</v>
      </c>
      <c r="E7" s="154" t="s">
        <v>5</v>
      </c>
      <c r="F7" s="155"/>
      <c r="G7" s="152"/>
      <c r="H7" s="153" t="s">
        <v>5</v>
      </c>
      <c r="I7" s="156"/>
      <c r="J7" s="157"/>
      <c r="K7" s="158" t="s">
        <v>5</v>
      </c>
      <c r="L7" s="159"/>
      <c r="M7" s="157"/>
      <c r="N7" s="158" t="s">
        <v>5</v>
      </c>
      <c r="O7" s="160"/>
      <c r="P7" s="161"/>
      <c r="Q7" s="153" t="s">
        <v>5</v>
      </c>
      <c r="R7" s="155"/>
    </row>
    <row r="8" spans="1:24">
      <c r="A8" s="107"/>
      <c r="B8" s="162" t="s">
        <v>7</v>
      </c>
      <c r="C8" s="163" t="s">
        <v>8</v>
      </c>
      <c r="D8" s="164" t="s">
        <v>9</v>
      </c>
      <c r="E8" s="164" t="s">
        <v>9</v>
      </c>
      <c r="F8" s="165" t="s">
        <v>10</v>
      </c>
      <c r="G8" s="163" t="s">
        <v>8</v>
      </c>
      <c r="H8" s="164" t="s">
        <v>9</v>
      </c>
      <c r="I8" s="164" t="s">
        <v>10</v>
      </c>
      <c r="J8" s="166" t="s">
        <v>6</v>
      </c>
      <c r="K8" s="167" t="s">
        <v>9</v>
      </c>
      <c r="L8" s="167" t="s">
        <v>10</v>
      </c>
      <c r="M8" s="166" t="s">
        <v>6</v>
      </c>
      <c r="N8" s="167" t="s">
        <v>9</v>
      </c>
      <c r="O8" s="168" t="s">
        <v>10</v>
      </c>
      <c r="P8" s="163" t="s">
        <v>8</v>
      </c>
      <c r="Q8" s="164" t="s">
        <v>9</v>
      </c>
      <c r="R8" s="164" t="s">
        <v>10</v>
      </c>
    </row>
    <row r="9" spans="1:24" ht="12.75" customHeight="1">
      <c r="A9" s="105"/>
      <c r="B9" s="169"/>
      <c r="C9" s="164" t="s">
        <v>11</v>
      </c>
      <c r="D9" s="164" t="s">
        <v>11</v>
      </c>
      <c r="E9" s="164" t="s">
        <v>11</v>
      </c>
      <c r="F9" s="154" t="s">
        <v>11</v>
      </c>
      <c r="G9" s="164" t="s">
        <v>11</v>
      </c>
      <c r="H9" s="164" t="s">
        <v>11</v>
      </c>
      <c r="I9" s="164" t="s">
        <v>11</v>
      </c>
      <c r="J9" s="170" t="s">
        <v>11</v>
      </c>
      <c r="K9" s="171" t="s">
        <v>11</v>
      </c>
      <c r="L9" s="171" t="s">
        <v>11</v>
      </c>
      <c r="M9" s="171" t="s">
        <v>11</v>
      </c>
      <c r="N9" s="171" t="s">
        <v>11</v>
      </c>
      <c r="O9" s="171" t="s">
        <v>11</v>
      </c>
      <c r="P9" s="163" t="s">
        <v>11</v>
      </c>
      <c r="Q9" s="163"/>
      <c r="R9" s="164"/>
      <c r="X9" s="7"/>
    </row>
    <row r="10" spans="1:24" ht="12.75" customHeight="1">
      <c r="A10" s="8"/>
      <c r="B10" s="136" t="s">
        <v>12</v>
      </c>
      <c r="C10" s="137">
        <f t="shared" ref="C10:R10" si="0">C11</f>
        <v>20500</v>
      </c>
      <c r="D10" s="137" t="e">
        <f t="shared" si="0"/>
        <v>#REF!</v>
      </c>
      <c r="E10" s="137">
        <f t="shared" si="0"/>
        <v>20500</v>
      </c>
      <c r="F10" s="137">
        <f t="shared" si="0"/>
        <v>0</v>
      </c>
      <c r="G10" s="137"/>
      <c r="H10" s="137"/>
      <c r="I10" s="137"/>
      <c r="J10" s="138" t="e">
        <f t="shared" si="0"/>
        <v>#REF!</v>
      </c>
      <c r="K10" s="137" t="e">
        <f t="shared" si="0"/>
        <v>#REF!</v>
      </c>
      <c r="L10" s="137" t="e">
        <f t="shared" si="0"/>
        <v>#REF!</v>
      </c>
      <c r="M10" s="137" t="e">
        <f t="shared" si="0"/>
        <v>#REF!</v>
      </c>
      <c r="N10" s="137" t="e">
        <f t="shared" si="0"/>
        <v>#REF!</v>
      </c>
      <c r="O10" s="137" t="e">
        <f t="shared" si="0"/>
        <v>#REF!</v>
      </c>
      <c r="P10" s="137">
        <f t="shared" si="0"/>
        <v>20500</v>
      </c>
      <c r="Q10" s="137">
        <f t="shared" si="0"/>
        <v>20500</v>
      </c>
      <c r="R10" s="137">
        <f t="shared" si="0"/>
        <v>0</v>
      </c>
    </row>
    <row r="11" spans="1:24" ht="12.75" customHeight="1">
      <c r="A11" s="8"/>
      <c r="B11" s="9" t="s">
        <v>13</v>
      </c>
      <c r="C11" s="10">
        <v>20500</v>
      </c>
      <c r="D11" s="10" t="e">
        <f>#REF!+#REF!+#REF!+#REF!+#REF!+#REF!</f>
        <v>#REF!</v>
      </c>
      <c r="E11" s="10">
        <v>20500</v>
      </c>
      <c r="F11" s="10">
        <v>0</v>
      </c>
      <c r="G11" s="11"/>
      <c r="H11" s="11"/>
      <c r="I11" s="11"/>
      <c r="J11" s="12" t="e">
        <f>#REF!+#REF!+#REF!+#REF!+#REF!+#REF!</f>
        <v>#REF!</v>
      </c>
      <c r="K11" s="13" t="e">
        <f>#REF!+#REF!+#REF!+#REF!+#REF!+#REF!</f>
        <v>#REF!</v>
      </c>
      <c r="L11" s="13" t="e">
        <f>#REF!+#REF!+#REF!+#REF!+#REF!+#REF!</f>
        <v>#REF!</v>
      </c>
      <c r="M11" s="13" t="e">
        <f>#REF!+#REF!+#REF!+#REF!+#REF!+#REF!</f>
        <v>#REF!</v>
      </c>
      <c r="N11" s="13" t="e">
        <f>#REF!+#REF!+#REF!+#REF!+#REF!+#REF!</f>
        <v>#REF!</v>
      </c>
      <c r="O11" s="13" t="e">
        <f>#REF!+#REF!+#REF!+#REF!+#REF!+#REF!</f>
        <v>#REF!</v>
      </c>
      <c r="P11" s="10">
        <f>Q11</f>
        <v>20500</v>
      </c>
      <c r="Q11" s="10">
        <f>E11+H11</f>
        <v>20500</v>
      </c>
      <c r="R11" s="10">
        <v>0</v>
      </c>
    </row>
    <row r="12" spans="1:24" ht="12.75" customHeight="1">
      <c r="A12" s="14"/>
      <c r="B12" s="15"/>
      <c r="C12" s="10"/>
      <c r="D12" s="10"/>
      <c r="E12" s="10"/>
      <c r="F12" s="10"/>
      <c r="G12" s="16"/>
      <c r="H12" s="16"/>
      <c r="I12" s="16"/>
      <c r="J12" s="17"/>
      <c r="K12" s="18"/>
      <c r="L12" s="18"/>
      <c r="M12" s="18"/>
      <c r="N12" s="18"/>
      <c r="O12" s="19"/>
      <c r="P12" s="10"/>
      <c r="Q12" s="10"/>
      <c r="R12" s="10"/>
    </row>
    <row r="13" spans="1:24" ht="12.75" customHeight="1">
      <c r="A13" s="20"/>
      <c r="B13" s="139" t="s">
        <v>57</v>
      </c>
      <c r="C13" s="140">
        <f>+C14+C15</f>
        <v>50856</v>
      </c>
      <c r="D13" s="141"/>
      <c r="E13" s="140">
        <f>+E14+E15</f>
        <v>50856</v>
      </c>
      <c r="F13" s="140">
        <f>+F14+F15</f>
        <v>0</v>
      </c>
      <c r="G13" s="140"/>
      <c r="H13" s="140"/>
      <c r="I13" s="140"/>
      <c r="J13" s="138" t="e">
        <f>#REF!</f>
        <v>#REF!</v>
      </c>
      <c r="K13" s="137" t="e">
        <f>#REF!</f>
        <v>#REF!</v>
      </c>
      <c r="L13" s="137" t="e">
        <f>#REF!</f>
        <v>#REF!</v>
      </c>
      <c r="M13" s="137" t="e">
        <f>#REF!</f>
        <v>#REF!</v>
      </c>
      <c r="N13" s="137" t="e">
        <f>#REF!</f>
        <v>#REF!</v>
      </c>
      <c r="O13" s="137" t="e">
        <f>#REF!</f>
        <v>#REF!</v>
      </c>
      <c r="P13" s="140">
        <f>+P14+P15</f>
        <v>50856</v>
      </c>
      <c r="Q13" s="140">
        <f>H13+E13</f>
        <v>50856</v>
      </c>
      <c r="R13" s="140">
        <f>+R14+R15</f>
        <v>0</v>
      </c>
    </row>
    <row r="14" spans="1:24" ht="12.75" customHeight="1">
      <c r="A14" s="8"/>
      <c r="B14" s="21" t="s">
        <v>53</v>
      </c>
      <c r="C14" s="22">
        <v>14000</v>
      </c>
      <c r="D14" s="10" t="e">
        <f>#REF!+#REF!+#REF!+#REF!+#REF!+#REF!+#REF!+#REF!+#REF!+#REF!</f>
        <v>#REF!</v>
      </c>
      <c r="E14" s="10">
        <v>14000</v>
      </c>
      <c r="F14" s="10">
        <v>0</v>
      </c>
      <c r="G14" s="16"/>
      <c r="H14" s="16"/>
      <c r="I14" s="16"/>
      <c r="J14" s="23" t="e">
        <f>#REF!+#REF!+#REF!+#REF!+#REF!+#REF!+#REF!+#REF!+#REF!+#REF!</f>
        <v>#REF!</v>
      </c>
      <c r="K14" s="24" t="e">
        <f>#REF!+#REF!+#REF!+#REF!+#REF!+#REF!+#REF!+#REF!+#REF!+#REF!</f>
        <v>#REF!</v>
      </c>
      <c r="L14" s="24" t="e">
        <f>#REF!+#REF!+#REF!+#REF!+#REF!+#REF!+#REF!+#REF!+#REF!+#REF!</f>
        <v>#REF!</v>
      </c>
      <c r="M14" s="24" t="e">
        <f>#REF!+#REF!+#REF!+#REF!+#REF!+#REF!+#REF!+#REF!+#REF!+#REF!</f>
        <v>#REF!</v>
      </c>
      <c r="N14" s="24" t="e">
        <f>#REF!+#REF!+#REF!+#REF!+#REF!+#REF!+#REF!+#REF!+#REF!+#REF!</f>
        <v>#REF!</v>
      </c>
      <c r="O14" s="24" t="e">
        <f>#REF!+#REF!+#REF!+#REF!+#REF!+#REF!+#REF!+#REF!+#REF!+#REF!</f>
        <v>#REF!</v>
      </c>
      <c r="P14" s="10">
        <f>R14+Q14</f>
        <v>14000</v>
      </c>
      <c r="Q14" s="10">
        <f>E14+H14</f>
        <v>14000</v>
      </c>
      <c r="R14" s="10">
        <f>F14+I14</f>
        <v>0</v>
      </c>
    </row>
    <row r="15" spans="1:24" ht="12.75" customHeight="1">
      <c r="A15" s="8"/>
      <c r="B15" s="21" t="s">
        <v>14</v>
      </c>
      <c r="C15" s="22">
        <v>36856</v>
      </c>
      <c r="D15" s="10"/>
      <c r="E15" s="10">
        <v>36856</v>
      </c>
      <c r="F15" s="10">
        <v>0</v>
      </c>
      <c r="G15" s="16"/>
      <c r="H15" s="16"/>
      <c r="I15" s="16"/>
      <c r="J15" s="23"/>
      <c r="K15" s="24"/>
      <c r="L15" s="24"/>
      <c r="M15" s="24"/>
      <c r="N15" s="24"/>
      <c r="O15" s="25"/>
      <c r="P15" s="10">
        <f t="shared" ref="P15:P24" si="1">R15+Q15</f>
        <v>36856</v>
      </c>
      <c r="Q15" s="10">
        <f>H15+E15</f>
        <v>36856</v>
      </c>
      <c r="R15" s="10">
        <f>I15+F15</f>
        <v>0</v>
      </c>
    </row>
    <row r="16" spans="1:24" ht="12.75" customHeight="1">
      <c r="A16" s="8"/>
      <c r="B16" s="21" t="s">
        <v>54</v>
      </c>
      <c r="C16" s="22">
        <v>22020</v>
      </c>
      <c r="D16" s="10"/>
      <c r="E16" s="10">
        <v>22020</v>
      </c>
      <c r="F16" s="10"/>
      <c r="G16" s="16"/>
      <c r="H16" s="16"/>
      <c r="I16" s="16"/>
      <c r="J16" s="23"/>
      <c r="K16" s="24"/>
      <c r="L16" s="24"/>
      <c r="M16" s="24"/>
      <c r="N16" s="24"/>
      <c r="O16" s="25"/>
      <c r="P16" s="10">
        <v>22020</v>
      </c>
      <c r="Q16" s="10">
        <v>22020</v>
      </c>
      <c r="R16" s="10"/>
    </row>
    <row r="17" spans="1:18" ht="12.75" customHeight="1">
      <c r="A17" s="8"/>
      <c r="B17" s="21" t="s">
        <v>15</v>
      </c>
      <c r="C17" s="22">
        <v>6336</v>
      </c>
      <c r="D17" s="10"/>
      <c r="E17" s="10">
        <v>6336</v>
      </c>
      <c r="F17" s="10">
        <v>0</v>
      </c>
      <c r="G17" s="16"/>
      <c r="H17" s="16"/>
      <c r="I17" s="16"/>
      <c r="J17" s="23"/>
      <c r="K17" s="24"/>
      <c r="L17" s="24"/>
      <c r="M17" s="24"/>
      <c r="N17" s="24"/>
      <c r="O17" s="25"/>
      <c r="P17" s="10">
        <f t="shared" si="1"/>
        <v>6336</v>
      </c>
      <c r="Q17" s="10">
        <f>E17+H17</f>
        <v>6336</v>
      </c>
      <c r="R17" s="10">
        <f>I17+F17</f>
        <v>0</v>
      </c>
    </row>
    <row r="18" spans="1:18" ht="12.75" customHeight="1">
      <c r="A18" s="8"/>
      <c r="B18" s="21" t="s">
        <v>55</v>
      </c>
      <c r="C18" s="22">
        <v>8500</v>
      </c>
      <c r="D18" s="10"/>
      <c r="E18" s="10">
        <v>8500</v>
      </c>
      <c r="F18" s="10">
        <v>0</v>
      </c>
      <c r="G18" s="16"/>
      <c r="H18" s="16"/>
      <c r="I18" s="16"/>
      <c r="J18" s="23"/>
      <c r="K18" s="24"/>
      <c r="L18" s="24"/>
      <c r="M18" s="24"/>
      <c r="N18" s="24"/>
      <c r="O18" s="25"/>
      <c r="P18" s="10">
        <f t="shared" si="1"/>
        <v>8500</v>
      </c>
      <c r="Q18" s="10">
        <f>E18+H18</f>
        <v>8500</v>
      </c>
      <c r="R18" s="10">
        <f>I18+F18</f>
        <v>0</v>
      </c>
    </row>
    <row r="19" spans="1:18" ht="12.75" customHeight="1">
      <c r="A19" s="8"/>
      <c r="B19" s="142" t="s">
        <v>16</v>
      </c>
      <c r="C19" s="143">
        <f>C20</f>
        <v>0</v>
      </c>
      <c r="D19" s="143">
        <f>D20</f>
        <v>0</v>
      </c>
      <c r="E19" s="143">
        <f>E20</f>
        <v>0</v>
      </c>
      <c r="F19" s="143">
        <f>F20</f>
        <v>0</v>
      </c>
      <c r="G19" s="143"/>
      <c r="H19" s="143"/>
      <c r="I19" s="143"/>
      <c r="J19" s="144">
        <f t="shared" ref="J19:R19" si="2">J20</f>
        <v>0</v>
      </c>
      <c r="K19" s="143">
        <f t="shared" si="2"/>
        <v>0</v>
      </c>
      <c r="L19" s="143">
        <f t="shared" si="2"/>
        <v>0</v>
      </c>
      <c r="M19" s="143">
        <f t="shared" si="2"/>
        <v>0</v>
      </c>
      <c r="N19" s="143">
        <f t="shared" si="2"/>
        <v>0</v>
      </c>
      <c r="O19" s="143">
        <f t="shared" si="2"/>
        <v>0</v>
      </c>
      <c r="P19" s="143">
        <f t="shared" si="1"/>
        <v>0</v>
      </c>
      <c r="Q19" s="143">
        <f t="shared" ref="Q19:Q24" si="3">E19+H19</f>
        <v>0</v>
      </c>
      <c r="R19" s="143">
        <f t="shared" si="2"/>
        <v>0</v>
      </c>
    </row>
    <row r="20" spans="1:18" ht="12.75" customHeight="1">
      <c r="A20" s="8"/>
      <c r="B20" s="26" t="s">
        <v>17</v>
      </c>
      <c r="C20" s="10">
        <f>E20</f>
        <v>0</v>
      </c>
      <c r="D20" s="10"/>
      <c r="E20" s="10">
        <v>0</v>
      </c>
      <c r="F20" s="10"/>
      <c r="G20" s="11"/>
      <c r="H20" s="27"/>
      <c r="I20" s="11"/>
      <c r="J20" s="17"/>
      <c r="K20" s="18"/>
      <c r="L20" s="18"/>
      <c r="M20" s="18"/>
      <c r="N20" s="18"/>
      <c r="O20" s="19"/>
      <c r="P20" s="10">
        <f t="shared" si="1"/>
        <v>0</v>
      </c>
      <c r="Q20" s="10">
        <f t="shared" si="3"/>
        <v>0</v>
      </c>
      <c r="R20" s="10"/>
    </row>
    <row r="21" spans="1:18" ht="12.75" customHeight="1">
      <c r="A21" s="8"/>
      <c r="B21" s="28"/>
      <c r="C21" s="10"/>
      <c r="D21" s="10"/>
      <c r="E21" s="10"/>
      <c r="F21" s="10"/>
      <c r="G21" s="16"/>
      <c r="H21" s="16"/>
      <c r="I21" s="16"/>
      <c r="J21" s="17"/>
      <c r="K21" s="18"/>
      <c r="L21" s="18"/>
      <c r="M21" s="18"/>
      <c r="N21" s="18"/>
      <c r="O21" s="19"/>
      <c r="P21" s="10" t="s">
        <v>18</v>
      </c>
      <c r="Q21" s="10" t="s">
        <v>18</v>
      </c>
      <c r="R21" s="10"/>
    </row>
    <row r="22" spans="1:18" ht="12.75" customHeight="1">
      <c r="A22" s="8"/>
      <c r="B22" s="136" t="s">
        <v>19</v>
      </c>
      <c r="C22" s="142">
        <f>SUM(C23:C24)</f>
        <v>0</v>
      </c>
      <c r="D22" s="142">
        <f>SUM(D23:D24)</f>
        <v>0</v>
      </c>
      <c r="E22" s="142">
        <f>SUM(E23:E24)</f>
        <v>0</v>
      </c>
      <c r="F22" s="142">
        <v>0</v>
      </c>
      <c r="G22" s="137"/>
      <c r="H22" s="137"/>
      <c r="I22" s="137"/>
      <c r="J22" s="145" t="e">
        <f>#REF!+#REF!+#REF!+J24+#REF!+J23</f>
        <v>#REF!</v>
      </c>
      <c r="K22" s="142" t="e">
        <f>#REF!+#REF!+#REF!+K24+#REF!+K23</f>
        <v>#REF!</v>
      </c>
      <c r="L22" s="142" t="e">
        <f>#REF!+#REF!+#REF!+L24+#REF!+L23</f>
        <v>#REF!</v>
      </c>
      <c r="M22" s="142" t="e">
        <f>#REF!+#REF!+#REF!+M24+#REF!+M23</f>
        <v>#REF!</v>
      </c>
      <c r="N22" s="142" t="e">
        <f>#REF!+#REF!+#REF!+N24+#REF!+N23</f>
        <v>#REF!</v>
      </c>
      <c r="O22" s="142" t="e">
        <f>#REF!+#REF!+#REF!+O24+#REF!+O23</f>
        <v>#REF!</v>
      </c>
      <c r="P22" s="143">
        <f>Q22+R22</f>
        <v>0</v>
      </c>
      <c r="Q22" s="143">
        <f t="shared" si="3"/>
        <v>0</v>
      </c>
      <c r="R22" s="142">
        <v>0</v>
      </c>
    </row>
    <row r="23" spans="1:18" ht="12.75" customHeight="1">
      <c r="A23" s="8"/>
      <c r="B23" s="29" t="s">
        <v>20</v>
      </c>
      <c r="C23" s="10"/>
      <c r="D23" s="10"/>
      <c r="E23" s="10"/>
      <c r="F23" s="10"/>
      <c r="G23" s="11"/>
      <c r="H23" s="27"/>
      <c r="I23" s="11"/>
      <c r="J23" s="23"/>
      <c r="K23" s="24"/>
      <c r="L23" s="24"/>
      <c r="M23" s="18"/>
      <c r="N23" s="18"/>
      <c r="O23" s="19"/>
      <c r="P23" s="10">
        <f t="shared" si="1"/>
        <v>0</v>
      </c>
      <c r="Q23" s="10">
        <f t="shared" si="3"/>
        <v>0</v>
      </c>
      <c r="R23" s="10"/>
    </row>
    <row r="24" spans="1:18" ht="12.75" customHeight="1">
      <c r="A24" s="8"/>
      <c r="B24" s="29" t="s">
        <v>49</v>
      </c>
      <c r="C24" s="10"/>
      <c r="D24" s="10"/>
      <c r="E24" s="10"/>
      <c r="F24" s="10"/>
      <c r="G24" s="11"/>
      <c r="H24" s="27"/>
      <c r="I24" s="11"/>
      <c r="J24" s="23"/>
      <c r="K24" s="24"/>
      <c r="L24" s="24"/>
      <c r="M24" s="18"/>
      <c r="N24" s="18"/>
      <c r="O24" s="19"/>
      <c r="P24" s="10">
        <f t="shared" si="1"/>
        <v>0</v>
      </c>
      <c r="Q24" s="10">
        <f t="shared" si="3"/>
        <v>0</v>
      </c>
      <c r="R24" s="10"/>
    </row>
    <row r="25" spans="1:18" ht="12.75" customHeight="1">
      <c r="A25" s="8"/>
      <c r="B25" s="30"/>
      <c r="C25" s="10"/>
      <c r="D25" s="10"/>
      <c r="E25" s="10"/>
      <c r="F25" s="10"/>
      <c r="G25" s="11"/>
      <c r="H25" s="27"/>
      <c r="I25" s="11"/>
      <c r="J25" s="17"/>
      <c r="K25" s="18"/>
      <c r="L25" s="18"/>
      <c r="M25" s="18"/>
      <c r="N25" s="18"/>
      <c r="O25" s="19"/>
      <c r="P25" s="10"/>
      <c r="Q25" s="10"/>
      <c r="R25" s="10"/>
    </row>
    <row r="26" spans="1:18" ht="12.75" customHeight="1">
      <c r="A26" s="8"/>
      <c r="B26" s="136" t="s">
        <v>21</v>
      </c>
      <c r="C26" s="142">
        <v>400</v>
      </c>
      <c r="D26" s="142" t="e">
        <f t="shared" ref="D26" si="4">SUM(D27:D29)</f>
        <v>#REF!</v>
      </c>
      <c r="E26" s="142">
        <v>400</v>
      </c>
      <c r="F26" s="142">
        <f t="shared" ref="F26:R26" si="5">SUM(F27:F29)</f>
        <v>0</v>
      </c>
      <c r="G26" s="142"/>
      <c r="H26" s="142"/>
      <c r="I26" s="142"/>
      <c r="J26" s="142">
        <f t="shared" si="5"/>
        <v>0</v>
      </c>
      <c r="K26" s="142">
        <f t="shared" si="5"/>
        <v>0</v>
      </c>
      <c r="L26" s="142">
        <f t="shared" si="5"/>
        <v>0</v>
      </c>
      <c r="M26" s="142">
        <f t="shared" si="5"/>
        <v>0</v>
      </c>
      <c r="N26" s="142">
        <f t="shared" si="5"/>
        <v>0</v>
      </c>
      <c r="O26" s="142">
        <f t="shared" si="5"/>
        <v>0</v>
      </c>
      <c r="P26" s="142">
        <v>400</v>
      </c>
      <c r="Q26" s="142">
        <v>400</v>
      </c>
      <c r="R26" s="142">
        <f t="shared" si="5"/>
        <v>0</v>
      </c>
    </row>
    <row r="27" spans="1:18" ht="12.75" customHeight="1">
      <c r="A27" s="8"/>
      <c r="B27" s="31" t="s">
        <v>22</v>
      </c>
      <c r="C27" s="10">
        <v>0</v>
      </c>
      <c r="D27" s="10" t="e">
        <f>#REF!+#REF!</f>
        <v>#REF!</v>
      </c>
      <c r="E27" s="10">
        <v>0</v>
      </c>
      <c r="F27" s="10"/>
      <c r="G27" s="11"/>
      <c r="H27" s="11"/>
      <c r="I27" s="11"/>
      <c r="J27" s="32"/>
      <c r="K27" s="33"/>
      <c r="L27" s="33"/>
      <c r="M27" s="18"/>
      <c r="N27" s="18"/>
      <c r="O27" s="19"/>
      <c r="P27" s="10">
        <f>Q27+R27</f>
        <v>0</v>
      </c>
      <c r="Q27" s="10">
        <f>E27+H27</f>
        <v>0</v>
      </c>
      <c r="R27" s="10"/>
    </row>
    <row r="28" spans="1:18">
      <c r="A28" s="34"/>
      <c r="B28" s="24" t="s">
        <v>23</v>
      </c>
      <c r="C28" s="10">
        <v>400</v>
      </c>
      <c r="D28" s="10" t="e">
        <f>#REF!+#REF!</f>
        <v>#REF!</v>
      </c>
      <c r="E28" s="10">
        <v>0</v>
      </c>
      <c r="F28" s="10"/>
      <c r="G28" s="11"/>
      <c r="H28" s="11"/>
      <c r="I28" s="11"/>
      <c r="J28" s="32"/>
      <c r="K28" s="33"/>
      <c r="L28" s="33"/>
      <c r="M28" s="18"/>
      <c r="N28" s="18"/>
      <c r="O28" s="19"/>
      <c r="P28" s="10">
        <f>Q28+R28</f>
        <v>0</v>
      </c>
      <c r="Q28" s="10">
        <f>E28+H28</f>
        <v>0</v>
      </c>
      <c r="R28" s="10"/>
    </row>
    <row r="29" spans="1:18" ht="12" customHeight="1">
      <c r="A29" s="34"/>
      <c r="B29" s="24" t="s">
        <v>24</v>
      </c>
      <c r="C29" s="10">
        <v>0</v>
      </c>
      <c r="D29" s="10" t="e">
        <f>#REF!+#REF!</f>
        <v>#REF!</v>
      </c>
      <c r="E29" s="10">
        <v>0</v>
      </c>
      <c r="F29" s="10"/>
      <c r="G29" s="11"/>
      <c r="H29" s="11"/>
      <c r="I29" s="11"/>
      <c r="J29" s="32"/>
      <c r="K29" s="33"/>
      <c r="L29" s="33"/>
      <c r="M29" s="18"/>
      <c r="N29" s="18"/>
      <c r="O29" s="19"/>
      <c r="P29" s="10">
        <f>Q29+R29</f>
        <v>0</v>
      </c>
      <c r="Q29" s="10">
        <f>E29+H29</f>
        <v>0</v>
      </c>
      <c r="R29" s="10"/>
    </row>
    <row r="30" spans="1:18">
      <c r="A30" s="8"/>
      <c r="B30" s="35"/>
      <c r="C30" s="36"/>
      <c r="D30" s="36"/>
      <c r="E30" s="36"/>
      <c r="F30" s="36"/>
      <c r="G30" s="16"/>
      <c r="H30" s="16"/>
      <c r="I30" s="16"/>
      <c r="J30" s="17"/>
      <c r="K30" s="18"/>
      <c r="L30" s="18"/>
      <c r="M30" s="18"/>
      <c r="N30" s="18"/>
      <c r="O30" s="19"/>
      <c r="P30" s="36"/>
      <c r="Q30" s="36"/>
      <c r="R30" s="10"/>
    </row>
    <row r="31" spans="1:18">
      <c r="A31" s="8"/>
      <c r="B31" s="136" t="s">
        <v>25</v>
      </c>
      <c r="C31" s="140">
        <v>71756</v>
      </c>
      <c r="D31" s="140" t="e">
        <f>+D10+D13+D19+D22+D26</f>
        <v>#REF!</v>
      </c>
      <c r="E31" s="140">
        <f>+E10+E13+E19+E22+E26</f>
        <v>71756</v>
      </c>
      <c r="F31" s="140">
        <f>+F10+F13+F19+F22+F26</f>
        <v>0</v>
      </c>
      <c r="G31" s="140"/>
      <c r="H31" s="140"/>
      <c r="I31" s="140"/>
      <c r="J31" s="146" t="e">
        <f>J26+J22+J19+#REF!+J10</f>
        <v>#REF!</v>
      </c>
      <c r="K31" s="146" t="e">
        <f>K26+K22+K19+#REF!+K10</f>
        <v>#REF!</v>
      </c>
      <c r="L31" s="146" t="e">
        <f>L26+L22+L19+#REF!+L10</f>
        <v>#REF!</v>
      </c>
      <c r="M31" s="146" t="e">
        <f>M26+M22+M19+#REF!+M10</f>
        <v>#REF!</v>
      </c>
      <c r="N31" s="146" t="e">
        <f>N26+N22+N19+#REF!+N10</f>
        <v>#REF!</v>
      </c>
      <c r="O31" s="146" t="e">
        <f>O26+O22+O19+#REF!+O10</f>
        <v>#REF!</v>
      </c>
      <c r="P31" s="140">
        <f>+P10+P13+P19+P22+P26</f>
        <v>71756</v>
      </c>
      <c r="Q31" s="140">
        <f>+Q10+Q13+Q19+Q22+Q26</f>
        <v>71756</v>
      </c>
      <c r="R31" s="140">
        <f>+R10+R13+R19+R22+R26</f>
        <v>0</v>
      </c>
    </row>
    <row r="32" spans="1:18">
      <c r="A32" s="8"/>
      <c r="B32" s="37"/>
      <c r="C32" s="36"/>
      <c r="D32" s="36"/>
      <c r="E32" s="36"/>
      <c r="F32" s="36"/>
      <c r="G32" s="11"/>
      <c r="H32" s="27"/>
      <c r="I32" s="11"/>
      <c r="J32" s="17"/>
      <c r="K32" s="18"/>
      <c r="L32" s="18"/>
      <c r="M32" s="18"/>
      <c r="N32" s="18"/>
      <c r="O32" s="19"/>
      <c r="P32" s="36"/>
      <c r="Q32" s="36"/>
      <c r="R32" s="10"/>
    </row>
    <row r="33" spans="1:24" ht="15" customHeight="1">
      <c r="A33" s="133"/>
      <c r="B33" s="130" t="s">
        <v>26</v>
      </c>
      <c r="C33" s="131">
        <v>71756</v>
      </c>
      <c r="D33" s="131" t="e">
        <f t="shared" ref="D33" si="6">D31</f>
        <v>#REF!</v>
      </c>
      <c r="E33" s="131">
        <f t="shared" ref="E33:R33" si="7">E31</f>
        <v>71756</v>
      </c>
      <c r="F33" s="131">
        <f t="shared" si="7"/>
        <v>0</v>
      </c>
      <c r="G33" s="131"/>
      <c r="H33" s="131"/>
      <c r="I33" s="131"/>
      <c r="J33" s="131" t="e">
        <f t="shared" si="7"/>
        <v>#REF!</v>
      </c>
      <c r="K33" s="131" t="e">
        <f t="shared" si="7"/>
        <v>#REF!</v>
      </c>
      <c r="L33" s="131" t="e">
        <f t="shared" si="7"/>
        <v>#REF!</v>
      </c>
      <c r="M33" s="131" t="e">
        <f t="shared" si="7"/>
        <v>#REF!</v>
      </c>
      <c r="N33" s="131" t="e">
        <f t="shared" si="7"/>
        <v>#REF!</v>
      </c>
      <c r="O33" s="131" t="e">
        <f t="shared" si="7"/>
        <v>#REF!</v>
      </c>
      <c r="P33" s="131">
        <f t="shared" si="7"/>
        <v>71756</v>
      </c>
      <c r="Q33" s="131">
        <f t="shared" si="7"/>
        <v>71756</v>
      </c>
      <c r="R33" s="131">
        <f t="shared" si="7"/>
        <v>0</v>
      </c>
    </row>
    <row r="34" spans="1:24" ht="37.5" customHeight="1">
      <c r="A34" s="108"/>
      <c r="B34" s="109" t="s">
        <v>1</v>
      </c>
      <c r="C34" s="183" t="s">
        <v>192</v>
      </c>
      <c r="D34" s="184"/>
      <c r="E34" s="184"/>
      <c r="F34" s="185"/>
      <c r="G34" s="186" t="s">
        <v>193</v>
      </c>
      <c r="H34" s="186"/>
      <c r="I34" s="187"/>
      <c r="J34" s="110" t="s">
        <v>2</v>
      </c>
      <c r="K34" s="111"/>
      <c r="L34" s="111"/>
      <c r="M34" s="110" t="s">
        <v>3</v>
      </c>
      <c r="N34" s="111"/>
      <c r="O34" s="111"/>
      <c r="P34" s="183" t="s">
        <v>194</v>
      </c>
      <c r="Q34" s="186"/>
      <c r="R34" s="187"/>
    </row>
    <row r="35" spans="1:24">
      <c r="A35" s="112"/>
      <c r="B35" s="112" t="s">
        <v>4</v>
      </c>
      <c r="C35" s="113"/>
      <c r="D35" s="114" t="s">
        <v>5</v>
      </c>
      <c r="E35" s="114" t="s">
        <v>5</v>
      </c>
      <c r="F35" s="115"/>
      <c r="G35" s="113"/>
      <c r="H35" s="114" t="s">
        <v>5</v>
      </c>
      <c r="I35" s="115"/>
      <c r="J35" s="116"/>
      <c r="K35" s="117" t="s">
        <v>5</v>
      </c>
      <c r="L35" s="118"/>
      <c r="M35" s="116"/>
      <c r="N35" s="117" t="s">
        <v>5</v>
      </c>
      <c r="O35" s="118"/>
      <c r="P35" s="114"/>
      <c r="Q35" s="114" t="s">
        <v>5</v>
      </c>
      <c r="R35" s="174"/>
      <c r="X35" s="3" t="s">
        <v>18</v>
      </c>
    </row>
    <row r="36" spans="1:24">
      <c r="A36" s="119"/>
      <c r="B36" s="119" t="s">
        <v>7</v>
      </c>
      <c r="C36" s="120" t="s">
        <v>8</v>
      </c>
      <c r="D36" s="121" t="s">
        <v>9</v>
      </c>
      <c r="E36" s="121" t="s">
        <v>9</v>
      </c>
      <c r="F36" s="121" t="s">
        <v>10</v>
      </c>
      <c r="G36" s="120" t="s">
        <v>8</v>
      </c>
      <c r="H36" s="121" t="s">
        <v>9</v>
      </c>
      <c r="I36" s="121" t="s">
        <v>10</v>
      </c>
      <c r="J36" s="122" t="s">
        <v>6</v>
      </c>
      <c r="K36" s="123" t="s">
        <v>9</v>
      </c>
      <c r="L36" s="123" t="s">
        <v>10</v>
      </c>
      <c r="M36" s="122" t="s">
        <v>6</v>
      </c>
      <c r="N36" s="123" t="s">
        <v>9</v>
      </c>
      <c r="O36" s="123" t="s">
        <v>10</v>
      </c>
      <c r="P36" s="124" t="s">
        <v>8</v>
      </c>
      <c r="Q36" s="121" t="s">
        <v>9</v>
      </c>
      <c r="R36" s="121" t="s">
        <v>10</v>
      </c>
    </row>
    <row r="37" spans="1:24" ht="13.5" customHeight="1">
      <c r="A37" s="125"/>
      <c r="B37" s="125"/>
      <c r="C37" s="121" t="s">
        <v>11</v>
      </c>
      <c r="D37" s="121" t="s">
        <v>11</v>
      </c>
      <c r="E37" s="121" t="s">
        <v>11</v>
      </c>
      <c r="F37" s="121" t="s">
        <v>11</v>
      </c>
      <c r="G37" s="121" t="s">
        <v>11</v>
      </c>
      <c r="H37" s="121" t="s">
        <v>11</v>
      </c>
      <c r="I37" s="121" t="s">
        <v>11</v>
      </c>
      <c r="J37" s="126" t="s">
        <v>11</v>
      </c>
      <c r="K37" s="127" t="s">
        <v>11</v>
      </c>
      <c r="L37" s="127" t="s">
        <v>11</v>
      </c>
      <c r="M37" s="127" t="s">
        <v>11</v>
      </c>
      <c r="N37" s="127" t="s">
        <v>11</v>
      </c>
      <c r="O37" s="127" t="s">
        <v>11</v>
      </c>
      <c r="P37" s="121" t="s">
        <v>11</v>
      </c>
      <c r="Q37" s="121" t="s">
        <v>11</v>
      </c>
      <c r="R37" s="121" t="s">
        <v>11</v>
      </c>
      <c r="W37" s="104" t="s">
        <v>18</v>
      </c>
      <c r="X37" s="104" t="s">
        <v>18</v>
      </c>
    </row>
    <row r="38" spans="1:24">
      <c r="A38" s="37"/>
      <c r="B38" s="147" t="s">
        <v>58</v>
      </c>
      <c r="C38" s="143">
        <f>C39+C43+C52+C54+C61+C73+C79+C81+C92+C97</f>
        <v>485457</v>
      </c>
      <c r="D38" s="143"/>
      <c r="E38" s="143">
        <f>E39+E43+E52+E54+E61+E73+E79+E81+E92+E97</f>
        <v>469112</v>
      </c>
      <c r="F38" s="143">
        <f>F97</f>
        <v>16345</v>
      </c>
      <c r="G38" s="143">
        <f>G39+G43+G52+G54+G61+G73+G79+G81+G92+G97</f>
        <v>291</v>
      </c>
      <c r="H38" s="143">
        <f>H39+H43+H52+H54+H61+H73+H79+H81+H92+H97</f>
        <v>291</v>
      </c>
      <c r="I38" s="143">
        <f>I39+I43+I52+I54+I61+I73+I79+I81+I92+I97</f>
        <v>0</v>
      </c>
      <c r="J38" s="143"/>
      <c r="K38" s="143"/>
      <c r="L38" s="143"/>
      <c r="M38" s="143"/>
      <c r="N38" s="143"/>
      <c r="O38" s="143"/>
      <c r="P38" s="143">
        <f>P39+P43+P52+P54+P61+P73+P79+P81+P92+P97</f>
        <v>485748</v>
      </c>
      <c r="Q38" s="143">
        <f>Q39+Q43+Q52+Q54+Q61+Q73+Q79+Q81+Q92+Q97</f>
        <v>469403</v>
      </c>
      <c r="R38" s="143">
        <f>R97</f>
        <v>16345</v>
      </c>
    </row>
    <row r="39" spans="1:24">
      <c r="A39" s="37"/>
      <c r="B39" s="38" t="s">
        <v>27</v>
      </c>
      <c r="C39" s="39">
        <f>SUM(C40:C42)</f>
        <v>263144</v>
      </c>
      <c r="D39" s="39" t="e">
        <f>#REF!</f>
        <v>#REF!</v>
      </c>
      <c r="E39" s="39">
        <f>SUM(E40:E42)</f>
        <v>263144</v>
      </c>
      <c r="F39" s="39"/>
      <c r="G39" s="40">
        <f>SUM(G40:G42)</f>
        <v>0</v>
      </c>
      <c r="H39" s="40">
        <f>SUM(H40:H42)</f>
        <v>0</v>
      </c>
      <c r="I39" s="40">
        <f>SUM(I40+I41)</f>
        <v>0</v>
      </c>
      <c r="J39" s="42" t="e">
        <f>#REF!</f>
        <v>#REF!</v>
      </c>
      <c r="K39" s="43" t="e">
        <f>#REF!</f>
        <v>#REF!</v>
      </c>
      <c r="L39" s="43" t="e">
        <f>#REF!</f>
        <v>#REF!</v>
      </c>
      <c r="M39" s="18"/>
      <c r="N39" s="18"/>
      <c r="O39" s="19"/>
      <c r="P39" s="39">
        <f>SUM(P40:P42)</f>
        <v>263144</v>
      </c>
      <c r="Q39" s="39">
        <f>SUM(Q40:Q42)</f>
        <v>263144</v>
      </c>
      <c r="R39" s="39"/>
    </row>
    <row r="40" spans="1:24" s="52" customFormat="1" ht="12">
      <c r="A40" s="29"/>
      <c r="B40" s="44" t="s">
        <v>28</v>
      </c>
      <c r="C40" s="10">
        <v>224486</v>
      </c>
      <c r="D40" s="10"/>
      <c r="E40" s="10">
        <v>224486</v>
      </c>
      <c r="F40" s="10"/>
      <c r="G40" s="95"/>
      <c r="H40" s="95"/>
      <c r="I40" s="11"/>
      <c r="J40" s="82"/>
      <c r="K40" s="83"/>
      <c r="L40" s="84"/>
      <c r="M40" s="37"/>
      <c r="N40" s="37"/>
      <c r="O40" s="132"/>
      <c r="P40" s="10">
        <v>224486</v>
      </c>
      <c r="Q40" s="10">
        <v>224486</v>
      </c>
      <c r="R40" s="10"/>
      <c r="U40" s="101"/>
      <c r="X40" s="101"/>
    </row>
    <row r="41" spans="1:24" s="52" customFormat="1" ht="12">
      <c r="A41" s="29"/>
      <c r="B41" s="44" t="s">
        <v>188</v>
      </c>
      <c r="C41" s="10">
        <v>27987</v>
      </c>
      <c r="D41" s="10"/>
      <c r="E41" s="10">
        <v>27987</v>
      </c>
      <c r="F41" s="10"/>
      <c r="G41" s="95"/>
      <c r="H41" s="95"/>
      <c r="I41" s="11"/>
      <c r="J41" s="82"/>
      <c r="K41" s="83"/>
      <c r="L41" s="84"/>
      <c r="M41" s="37"/>
      <c r="N41" s="37"/>
      <c r="O41" s="132"/>
      <c r="P41" s="10">
        <v>27987</v>
      </c>
      <c r="Q41" s="10">
        <v>27987</v>
      </c>
      <c r="R41" s="10"/>
      <c r="U41" s="101"/>
      <c r="X41" s="101"/>
    </row>
    <row r="42" spans="1:24" s="52" customFormat="1" ht="12">
      <c r="A42" s="29"/>
      <c r="B42" s="44" t="s">
        <v>29</v>
      </c>
      <c r="C42" s="10">
        <v>10671</v>
      </c>
      <c r="D42" s="10"/>
      <c r="E42" s="10">
        <v>10671</v>
      </c>
      <c r="F42" s="10"/>
      <c r="G42" s="95"/>
      <c r="H42" s="95"/>
      <c r="I42" s="11"/>
      <c r="J42" s="82"/>
      <c r="K42" s="83"/>
      <c r="L42" s="84"/>
      <c r="M42" s="37"/>
      <c r="N42" s="37"/>
      <c r="O42" s="132"/>
      <c r="P42" s="10">
        <v>10671</v>
      </c>
      <c r="Q42" s="10">
        <v>10671</v>
      </c>
      <c r="R42" s="10"/>
      <c r="U42" s="101"/>
      <c r="X42" s="101"/>
    </row>
    <row r="43" spans="1:24">
      <c r="A43" s="37"/>
      <c r="B43" s="38" t="s">
        <v>59</v>
      </c>
      <c r="C43" s="39">
        <f>SUM(C44:C51)</f>
        <v>91969</v>
      </c>
      <c r="D43" s="39">
        <f>SUM(D44:D51)</f>
        <v>0</v>
      </c>
      <c r="E43" s="39">
        <f>SUM(E44:E51)</f>
        <v>91969</v>
      </c>
      <c r="F43" s="10"/>
      <c r="G43" s="40">
        <f>SUM(G44+G45+G46+G47+G48+G49+G50+G51)</f>
        <v>0</v>
      </c>
      <c r="H43" s="40">
        <f>SUM(H44+H45+H46+H47+H48+H49+H50+H51)</f>
        <v>0</v>
      </c>
      <c r="I43" s="40">
        <f>SUM(I44+I46)</f>
        <v>0</v>
      </c>
      <c r="J43" s="42"/>
      <c r="K43" s="43"/>
      <c r="L43" s="54"/>
      <c r="M43" s="18"/>
      <c r="N43" s="18"/>
      <c r="O43" s="19"/>
      <c r="P43" s="39">
        <f>SUM(P44:P51)</f>
        <v>91969</v>
      </c>
      <c r="Q43" s="39">
        <f>SUM(Q44:Q51)</f>
        <v>91969</v>
      </c>
      <c r="R43" s="10"/>
      <c r="U43" s="101"/>
      <c r="W43" s="52"/>
      <c r="X43" s="101"/>
    </row>
    <row r="44" spans="1:24" s="52" customFormat="1" ht="12">
      <c r="A44" s="29"/>
      <c r="B44" s="44" t="s">
        <v>60</v>
      </c>
      <c r="C44" s="10">
        <v>23212</v>
      </c>
      <c r="D44" s="10"/>
      <c r="E44" s="10">
        <v>23212</v>
      </c>
      <c r="F44" s="45"/>
      <c r="G44" s="46"/>
      <c r="H44" s="46"/>
      <c r="I44" s="47"/>
      <c r="J44" s="48"/>
      <c r="K44" s="49"/>
      <c r="L44" s="50"/>
      <c r="M44" s="29"/>
      <c r="N44" s="29"/>
      <c r="O44" s="51"/>
      <c r="P44" s="10">
        <v>23212</v>
      </c>
      <c r="Q44" s="10">
        <v>23212</v>
      </c>
      <c r="R44" s="45"/>
      <c r="U44" s="101"/>
      <c r="X44" s="101"/>
    </row>
    <row r="45" spans="1:24" s="52" customFormat="1" ht="12">
      <c r="A45" s="29"/>
      <c r="B45" s="44" t="s">
        <v>162</v>
      </c>
      <c r="C45" s="10">
        <v>3100</v>
      </c>
      <c r="D45" s="10"/>
      <c r="E45" s="10">
        <v>3100</v>
      </c>
      <c r="F45" s="45"/>
      <c r="G45" s="46"/>
      <c r="H45" s="46"/>
      <c r="I45" s="47"/>
      <c r="J45" s="48"/>
      <c r="K45" s="49"/>
      <c r="L45" s="50"/>
      <c r="M45" s="29"/>
      <c r="N45" s="29"/>
      <c r="O45" s="51"/>
      <c r="P45" s="10">
        <v>3100</v>
      </c>
      <c r="Q45" s="10">
        <v>3100</v>
      </c>
      <c r="R45" s="45"/>
      <c r="U45" s="101"/>
      <c r="X45" s="101"/>
    </row>
    <row r="46" spans="1:24" s="52" customFormat="1" ht="12">
      <c r="A46" s="29"/>
      <c r="B46" s="44" t="s">
        <v>68</v>
      </c>
      <c r="C46" s="10">
        <v>3689</v>
      </c>
      <c r="D46" s="10"/>
      <c r="E46" s="10">
        <v>3689</v>
      </c>
      <c r="F46" s="45"/>
      <c r="G46" s="46"/>
      <c r="H46" s="46"/>
      <c r="I46" s="47"/>
      <c r="J46" s="48"/>
      <c r="K46" s="49"/>
      <c r="L46" s="50"/>
      <c r="M46" s="29"/>
      <c r="N46" s="29"/>
      <c r="O46" s="51"/>
      <c r="P46" s="10">
        <v>3689</v>
      </c>
      <c r="Q46" s="10">
        <v>3689</v>
      </c>
      <c r="R46" s="45"/>
      <c r="U46" s="101"/>
      <c r="X46" s="101"/>
    </row>
    <row r="47" spans="1:24" s="52" customFormat="1" ht="12">
      <c r="A47" s="29"/>
      <c r="B47" s="44" t="s">
        <v>69</v>
      </c>
      <c r="C47" s="10">
        <v>36843</v>
      </c>
      <c r="D47" s="10"/>
      <c r="E47" s="10">
        <v>36843</v>
      </c>
      <c r="F47" s="45"/>
      <c r="G47" s="46"/>
      <c r="H47" s="46"/>
      <c r="I47" s="47"/>
      <c r="J47" s="48"/>
      <c r="K47" s="49"/>
      <c r="L47" s="50"/>
      <c r="M47" s="29"/>
      <c r="N47" s="29"/>
      <c r="O47" s="51"/>
      <c r="P47" s="10">
        <v>36843</v>
      </c>
      <c r="Q47" s="10">
        <v>36843</v>
      </c>
      <c r="R47" s="45"/>
      <c r="U47" s="101"/>
      <c r="X47" s="101"/>
    </row>
    <row r="48" spans="1:24" s="52" customFormat="1" ht="12">
      <c r="A48" s="29"/>
      <c r="B48" s="44" t="s">
        <v>70</v>
      </c>
      <c r="C48" s="10">
        <v>2106</v>
      </c>
      <c r="D48" s="10"/>
      <c r="E48" s="10">
        <v>2106</v>
      </c>
      <c r="F48" s="45"/>
      <c r="G48" s="46"/>
      <c r="H48" s="46"/>
      <c r="I48" s="47"/>
      <c r="J48" s="48"/>
      <c r="K48" s="49"/>
      <c r="L48" s="50"/>
      <c r="M48" s="29"/>
      <c r="N48" s="29"/>
      <c r="O48" s="51"/>
      <c r="P48" s="10">
        <v>2106</v>
      </c>
      <c r="Q48" s="10">
        <v>2106</v>
      </c>
      <c r="R48" s="45"/>
      <c r="U48" s="101"/>
      <c r="X48" s="101"/>
    </row>
    <row r="49" spans="1:24" s="52" customFormat="1" ht="12">
      <c r="A49" s="29"/>
      <c r="B49" s="29" t="s">
        <v>71</v>
      </c>
      <c r="C49" s="10">
        <v>7890</v>
      </c>
      <c r="D49" s="10"/>
      <c r="E49" s="10">
        <v>7890</v>
      </c>
      <c r="F49" s="53"/>
      <c r="G49" s="46"/>
      <c r="H49" s="46"/>
      <c r="I49" s="47"/>
      <c r="J49" s="55"/>
      <c r="K49" s="29"/>
      <c r="L49" s="51"/>
      <c r="M49" s="29"/>
      <c r="N49" s="29"/>
      <c r="O49" s="51"/>
      <c r="P49" s="10">
        <v>7890</v>
      </c>
      <c r="Q49" s="10">
        <v>7890</v>
      </c>
      <c r="R49" s="53"/>
      <c r="U49" s="101"/>
      <c r="X49" s="101"/>
    </row>
    <row r="50" spans="1:24" s="52" customFormat="1" ht="12">
      <c r="A50" s="29"/>
      <c r="B50" s="51" t="s">
        <v>72</v>
      </c>
      <c r="C50" s="10">
        <v>2630</v>
      </c>
      <c r="D50" s="10"/>
      <c r="E50" s="10">
        <v>2630</v>
      </c>
      <c r="F50" s="53"/>
      <c r="G50" s="46"/>
      <c r="H50" s="46"/>
      <c r="I50" s="47"/>
      <c r="J50" s="55"/>
      <c r="K50" s="29"/>
      <c r="L50" s="51"/>
      <c r="M50" s="29"/>
      <c r="N50" s="29"/>
      <c r="O50" s="51"/>
      <c r="P50" s="10">
        <v>2630</v>
      </c>
      <c r="Q50" s="10">
        <v>2630</v>
      </c>
      <c r="R50" s="53"/>
      <c r="U50" s="101"/>
      <c r="X50" s="101"/>
    </row>
    <row r="51" spans="1:24" s="52" customFormat="1" ht="12">
      <c r="A51" s="29"/>
      <c r="B51" s="51" t="s">
        <v>73</v>
      </c>
      <c r="C51" s="10">
        <v>12499</v>
      </c>
      <c r="D51" s="10"/>
      <c r="E51" s="10">
        <v>12499</v>
      </c>
      <c r="F51" s="53"/>
      <c r="G51" s="46"/>
      <c r="H51" s="46"/>
      <c r="I51" s="47"/>
      <c r="J51" s="55"/>
      <c r="K51" s="29"/>
      <c r="L51" s="51"/>
      <c r="M51" s="29"/>
      <c r="N51" s="29"/>
      <c r="O51" s="51"/>
      <c r="P51" s="10">
        <v>12499</v>
      </c>
      <c r="Q51" s="10">
        <v>12499</v>
      </c>
      <c r="R51" s="53"/>
      <c r="U51" s="101"/>
      <c r="X51" s="101"/>
    </row>
    <row r="52" spans="1:24">
      <c r="A52" s="37"/>
      <c r="B52" s="38" t="s">
        <v>31</v>
      </c>
      <c r="C52" s="39">
        <f>SUM(C53)</f>
        <v>550</v>
      </c>
      <c r="D52" s="39">
        <f>SUM(D53:D53)</f>
        <v>0</v>
      </c>
      <c r="E52" s="39">
        <f>SUM(E53)</f>
        <v>550</v>
      </c>
      <c r="F52" s="10"/>
      <c r="G52" s="40">
        <v>0</v>
      </c>
      <c r="H52" s="40">
        <f>SUM(H53)</f>
        <v>0</v>
      </c>
      <c r="I52" s="40">
        <v>0</v>
      </c>
      <c r="J52" s="56">
        <f>SUM(J53:J53)</f>
        <v>0</v>
      </c>
      <c r="K52" s="57">
        <f>SUM(K53:K53)</f>
        <v>0</v>
      </c>
      <c r="L52" s="58">
        <f>SUM(L53:L53)</f>
        <v>0</v>
      </c>
      <c r="M52" s="18"/>
      <c r="N52" s="18"/>
      <c r="O52" s="19"/>
      <c r="P52" s="39">
        <f>SUM(P53)</f>
        <v>550</v>
      </c>
      <c r="Q52" s="39">
        <f>SUM(Q53)</f>
        <v>550</v>
      </c>
      <c r="R52" s="10"/>
      <c r="U52" s="101"/>
      <c r="W52" s="52"/>
      <c r="X52" s="101"/>
    </row>
    <row r="53" spans="1:24">
      <c r="A53" s="37"/>
      <c r="B53" s="29" t="s">
        <v>32</v>
      </c>
      <c r="C53" s="10">
        <v>550</v>
      </c>
      <c r="D53" s="10"/>
      <c r="E53" s="10">
        <v>550</v>
      </c>
      <c r="F53" s="39"/>
      <c r="G53" s="27"/>
      <c r="H53" s="27"/>
      <c r="I53" s="11"/>
      <c r="J53" s="23"/>
      <c r="K53" s="24"/>
      <c r="L53" s="19"/>
      <c r="M53" s="18"/>
      <c r="N53" s="18"/>
      <c r="O53" s="19"/>
      <c r="P53" s="10">
        <v>550</v>
      </c>
      <c r="Q53" s="10">
        <v>550</v>
      </c>
      <c r="R53" s="39"/>
      <c r="U53" s="101"/>
      <c r="W53" s="52"/>
      <c r="X53" s="101"/>
    </row>
    <row r="54" spans="1:24" s="62" customFormat="1">
      <c r="A54" s="59"/>
      <c r="B54" s="38" t="s">
        <v>33</v>
      </c>
      <c r="C54" s="39">
        <f>SUM(C55:C60)</f>
        <v>37080</v>
      </c>
      <c r="D54" s="39" t="e">
        <f>SUM(D55:D60)</f>
        <v>#REF!</v>
      </c>
      <c r="E54" s="39">
        <f>SUM(E55:E60)</f>
        <v>37080</v>
      </c>
      <c r="F54" s="39"/>
      <c r="G54" s="40">
        <f>SUM(G55+G56+G57+G58+G59+G60)</f>
        <v>0</v>
      </c>
      <c r="H54" s="40">
        <f>SUM(H55+H56+H57+H58+H59+H60)</f>
        <v>0</v>
      </c>
      <c r="I54" s="40">
        <f>SUM(I55+I56)</f>
        <v>0</v>
      </c>
      <c r="J54" s="56" t="e">
        <f>J55+J58+J60+#REF!</f>
        <v>#REF!</v>
      </c>
      <c r="K54" s="57" t="e">
        <f>K55+K58+K60+#REF!</f>
        <v>#REF!</v>
      </c>
      <c r="L54" s="58" t="e">
        <f>L55+L58+L60+#REF!</f>
        <v>#REF!</v>
      </c>
      <c r="M54" s="60"/>
      <c r="N54" s="60"/>
      <c r="O54" s="61"/>
      <c r="P54" s="39">
        <f>SUM(P55:P60)</f>
        <v>37080</v>
      </c>
      <c r="Q54" s="39">
        <f>SUM(Q55:Q60)</f>
        <v>37080</v>
      </c>
      <c r="R54" s="39"/>
      <c r="U54" s="101"/>
      <c r="W54" s="52"/>
      <c r="X54" s="101"/>
    </row>
    <row r="55" spans="1:24">
      <c r="A55" s="59"/>
      <c r="B55" s="29" t="s">
        <v>75</v>
      </c>
      <c r="C55" s="10">
        <v>10000</v>
      </c>
      <c r="D55" s="10"/>
      <c r="E55" s="10">
        <v>10000</v>
      </c>
      <c r="F55" s="10"/>
      <c r="G55" s="11"/>
      <c r="H55" s="11"/>
      <c r="I55" s="11"/>
      <c r="J55" s="63"/>
      <c r="K55" s="64"/>
      <c r="L55" s="19"/>
      <c r="M55" s="18"/>
      <c r="N55" s="18"/>
      <c r="O55" s="19"/>
      <c r="P55" s="10">
        <f t="shared" ref="P55:P72" si="8">G55+C55</f>
        <v>10000</v>
      </c>
      <c r="Q55" s="10">
        <f>E55+H55</f>
        <v>10000</v>
      </c>
      <c r="R55" s="10"/>
      <c r="U55" s="101"/>
      <c r="W55" s="52"/>
      <c r="X55" s="101"/>
    </row>
    <row r="56" spans="1:24">
      <c r="A56" s="59"/>
      <c r="B56" s="29" t="s">
        <v>74</v>
      </c>
      <c r="C56" s="10">
        <v>6050</v>
      </c>
      <c r="D56" s="10"/>
      <c r="E56" s="10">
        <v>6050</v>
      </c>
      <c r="F56" s="10"/>
      <c r="G56" s="11"/>
      <c r="H56" s="11"/>
      <c r="I56" s="11"/>
      <c r="J56" s="63"/>
      <c r="K56" s="64"/>
      <c r="L56" s="19"/>
      <c r="M56" s="18"/>
      <c r="N56" s="18"/>
      <c r="O56" s="19"/>
      <c r="P56" s="10">
        <v>6050</v>
      </c>
      <c r="Q56" s="10">
        <v>6050</v>
      </c>
      <c r="R56" s="10"/>
      <c r="U56" s="101"/>
      <c r="W56" s="52"/>
      <c r="X56" s="101"/>
    </row>
    <row r="57" spans="1:24">
      <c r="A57" s="59"/>
      <c r="B57" s="29" t="s">
        <v>76</v>
      </c>
      <c r="C57" s="10">
        <v>14500</v>
      </c>
      <c r="D57" s="10"/>
      <c r="E57" s="10">
        <v>14500</v>
      </c>
      <c r="F57" s="10"/>
      <c r="G57" s="11"/>
      <c r="H57" s="11"/>
      <c r="I57" s="11"/>
      <c r="J57" s="63"/>
      <c r="K57" s="64"/>
      <c r="L57" s="19"/>
      <c r="M57" s="18"/>
      <c r="N57" s="18"/>
      <c r="O57" s="19"/>
      <c r="P57" s="10">
        <v>14500</v>
      </c>
      <c r="Q57" s="10">
        <v>14500</v>
      </c>
      <c r="R57" s="10"/>
      <c r="U57" s="101"/>
      <c r="W57" s="52"/>
      <c r="X57" s="101"/>
    </row>
    <row r="58" spans="1:24">
      <c r="A58" s="37"/>
      <c r="B58" s="29" t="s">
        <v>34</v>
      </c>
      <c r="C58" s="10">
        <v>5050</v>
      </c>
      <c r="D58" s="10"/>
      <c r="E58" s="10">
        <v>5050</v>
      </c>
      <c r="F58" s="10"/>
      <c r="G58" s="11"/>
      <c r="H58" s="11"/>
      <c r="I58" s="11"/>
      <c r="J58" s="63"/>
      <c r="K58" s="64"/>
      <c r="L58" s="19"/>
      <c r="M58" s="18"/>
      <c r="N58" s="18"/>
      <c r="O58" s="19"/>
      <c r="P58" s="10">
        <f t="shared" si="8"/>
        <v>5050</v>
      </c>
      <c r="Q58" s="10">
        <f>E58+H58</f>
        <v>5050</v>
      </c>
      <c r="R58" s="10"/>
      <c r="U58" s="101"/>
      <c r="W58" s="52"/>
      <c r="X58" s="101"/>
    </row>
    <row r="59" spans="1:24">
      <c r="A59" s="37"/>
      <c r="B59" s="29" t="s">
        <v>77</v>
      </c>
      <c r="C59" s="10">
        <v>330</v>
      </c>
      <c r="D59" s="10"/>
      <c r="E59" s="10">
        <v>330</v>
      </c>
      <c r="F59" s="10"/>
      <c r="G59" s="27"/>
      <c r="H59" s="27"/>
      <c r="I59" s="11"/>
      <c r="J59" s="96"/>
      <c r="K59" s="68"/>
      <c r="L59" s="19"/>
      <c r="M59" s="19"/>
      <c r="N59" s="19"/>
      <c r="O59" s="19"/>
      <c r="P59" s="10">
        <v>330</v>
      </c>
      <c r="Q59" s="10">
        <v>330</v>
      </c>
      <c r="R59" s="10"/>
      <c r="U59" s="101"/>
      <c r="W59" s="52"/>
      <c r="X59" s="101"/>
    </row>
    <row r="60" spans="1:24">
      <c r="A60" s="37"/>
      <c r="B60" s="29" t="s">
        <v>78</v>
      </c>
      <c r="C60" s="10">
        <v>1150</v>
      </c>
      <c r="D60" s="10" t="e">
        <f>#REF!+#REF!</f>
        <v>#REF!</v>
      </c>
      <c r="E60" s="10">
        <v>1150</v>
      </c>
      <c r="F60" s="10" t="s">
        <v>18</v>
      </c>
      <c r="G60" s="27"/>
      <c r="H60" s="27"/>
      <c r="I60" s="11"/>
      <c r="J60" s="65" t="e">
        <f>#REF!+#REF!</f>
        <v>#REF!</v>
      </c>
      <c r="K60" s="66" t="e">
        <f>#REF!+#REF!</f>
        <v>#REF!</v>
      </c>
      <c r="L60" s="66" t="e">
        <f>#REF!+#REF!</f>
        <v>#REF!</v>
      </c>
      <c r="M60" s="66" t="e">
        <f>#REF!+#REF!</f>
        <v>#REF!</v>
      </c>
      <c r="N60" s="66" t="e">
        <f>#REF!+#REF!</f>
        <v>#REF!</v>
      </c>
      <c r="O60" s="66" t="e">
        <f>#REF!+#REF!</f>
        <v>#REF!</v>
      </c>
      <c r="P60" s="10">
        <v>1150</v>
      </c>
      <c r="Q60" s="10">
        <v>1150</v>
      </c>
      <c r="R60" s="10" t="s">
        <v>18</v>
      </c>
      <c r="U60" s="101"/>
      <c r="W60" s="52"/>
      <c r="X60" s="101"/>
    </row>
    <row r="61" spans="1:24" s="62" customFormat="1">
      <c r="A61" s="59"/>
      <c r="B61" s="38" t="s">
        <v>35</v>
      </c>
      <c r="C61" s="39">
        <f>SUM(C62:C72)</f>
        <v>29553</v>
      </c>
      <c r="D61" s="39" t="e">
        <f>SUM(D62:D64,D65,D67,D71:D72,D68)</f>
        <v>#REF!</v>
      </c>
      <c r="E61" s="39">
        <f>SUM(E62:E72)</f>
        <v>29553</v>
      </c>
      <c r="F61" s="39" t="s">
        <v>18</v>
      </c>
      <c r="G61" s="40">
        <f>SUM(G62+G63+G64+G65+G66+G67+G68+G69+G70+G71+G72)</f>
        <v>0</v>
      </c>
      <c r="H61" s="40">
        <f>SUM(H62+H63+H64+H65+H66+H67+H68+H69+H70+H71+H72)</f>
        <v>0</v>
      </c>
      <c r="I61" s="40">
        <v>0</v>
      </c>
      <c r="J61" s="56" t="e">
        <f t="shared" ref="J61:O61" si="9">SUM(J62:J64,J65,J67,J71:J72,J68)</f>
        <v>#REF!</v>
      </c>
      <c r="K61" s="57" t="e">
        <f t="shared" si="9"/>
        <v>#REF!</v>
      </c>
      <c r="L61" s="57" t="e">
        <f t="shared" si="9"/>
        <v>#REF!</v>
      </c>
      <c r="M61" s="57">
        <f t="shared" si="9"/>
        <v>0</v>
      </c>
      <c r="N61" s="57">
        <f t="shared" si="9"/>
        <v>0</v>
      </c>
      <c r="O61" s="58">
        <f t="shared" si="9"/>
        <v>0</v>
      </c>
      <c r="P61" s="39">
        <f>SUM(P62:P72)</f>
        <v>29553</v>
      </c>
      <c r="Q61" s="39">
        <f>SUM(Q62:Q72)</f>
        <v>29553</v>
      </c>
      <c r="R61" s="39" t="s">
        <v>18</v>
      </c>
      <c r="U61" s="101"/>
      <c r="W61" s="52"/>
      <c r="X61" s="101"/>
    </row>
    <row r="62" spans="1:24">
      <c r="A62" s="37"/>
      <c r="B62" s="29" t="s">
        <v>79</v>
      </c>
      <c r="C62" s="10">
        <v>17415</v>
      </c>
      <c r="D62" s="10"/>
      <c r="E62" s="10">
        <v>17415</v>
      </c>
      <c r="F62" s="10"/>
      <c r="G62" s="11"/>
      <c r="H62" s="11"/>
      <c r="I62" s="11"/>
      <c r="J62" s="23"/>
      <c r="K62" s="24"/>
      <c r="L62" s="19"/>
      <c r="M62" s="18"/>
      <c r="N62" s="18"/>
      <c r="O62" s="19"/>
      <c r="P62" s="10">
        <v>17415</v>
      </c>
      <c r="Q62" s="10">
        <v>17415</v>
      </c>
      <c r="R62" s="10"/>
      <c r="U62" s="101"/>
      <c r="W62" s="52"/>
      <c r="X62" s="101"/>
    </row>
    <row r="63" spans="1:24">
      <c r="A63" s="37"/>
      <c r="B63" s="29" t="s">
        <v>80</v>
      </c>
      <c r="C63" s="10">
        <f t="shared" ref="C63:C68" si="10">E63+F63</f>
        <v>2000</v>
      </c>
      <c r="D63" s="10"/>
      <c r="E63" s="10">
        <v>2000</v>
      </c>
      <c r="F63" s="10"/>
      <c r="G63" s="11"/>
      <c r="H63" s="11"/>
      <c r="I63" s="11"/>
      <c r="J63" s="23"/>
      <c r="K63" s="24"/>
      <c r="L63" s="19"/>
      <c r="M63" s="18"/>
      <c r="N63" s="18"/>
      <c r="O63" s="19"/>
      <c r="P63" s="10">
        <f t="shared" si="8"/>
        <v>2000</v>
      </c>
      <c r="Q63" s="10">
        <f t="shared" ref="Q63:Q72" si="11">E63+H63</f>
        <v>2000</v>
      </c>
      <c r="R63" s="10"/>
      <c r="U63" s="101"/>
      <c r="W63" s="52"/>
      <c r="X63" s="101"/>
    </row>
    <row r="64" spans="1:24">
      <c r="A64" s="37"/>
      <c r="B64" s="29" t="s">
        <v>81</v>
      </c>
      <c r="C64" s="10">
        <f t="shared" si="10"/>
        <v>1000</v>
      </c>
      <c r="D64" s="10"/>
      <c r="E64" s="10">
        <v>1000</v>
      </c>
      <c r="F64" s="10"/>
      <c r="G64" s="11"/>
      <c r="H64" s="11"/>
      <c r="I64" s="11"/>
      <c r="J64" s="23"/>
      <c r="K64" s="24"/>
      <c r="L64" s="19"/>
      <c r="M64" s="18"/>
      <c r="N64" s="18"/>
      <c r="O64" s="19"/>
      <c r="P64" s="10">
        <f t="shared" si="8"/>
        <v>1000</v>
      </c>
      <c r="Q64" s="10">
        <f t="shared" si="11"/>
        <v>1000</v>
      </c>
      <c r="R64" s="10"/>
      <c r="U64" s="101"/>
      <c r="W64" s="52"/>
      <c r="X64" s="101"/>
    </row>
    <row r="65" spans="1:24">
      <c r="A65" s="37"/>
      <c r="B65" s="29" t="s">
        <v>82</v>
      </c>
      <c r="C65" s="10">
        <v>4725</v>
      </c>
      <c r="D65" s="10" t="e">
        <f>SUM(#REF!)</f>
        <v>#REF!</v>
      </c>
      <c r="E65" s="10">
        <v>4725</v>
      </c>
      <c r="F65" s="10"/>
      <c r="G65" s="27"/>
      <c r="H65" s="27"/>
      <c r="I65" s="11"/>
      <c r="J65" s="23" t="e">
        <f>SUM(#REF!)</f>
        <v>#REF!</v>
      </c>
      <c r="K65" s="24" t="e">
        <f>SUM(#REF!)</f>
        <v>#REF!</v>
      </c>
      <c r="L65" s="68" t="e">
        <f>SUM(#REF!)</f>
        <v>#REF!</v>
      </c>
      <c r="M65" s="18"/>
      <c r="N65" s="18"/>
      <c r="O65" s="19"/>
      <c r="P65" s="10">
        <v>4725</v>
      </c>
      <c r="Q65" s="10">
        <v>4725</v>
      </c>
      <c r="R65" s="10" t="s">
        <v>18</v>
      </c>
      <c r="U65" s="101"/>
      <c r="W65" s="52"/>
      <c r="X65" s="101"/>
    </row>
    <row r="66" spans="1:24">
      <c r="A66" s="37"/>
      <c r="B66" s="29" t="s">
        <v>183</v>
      </c>
      <c r="C66" s="10">
        <v>148</v>
      </c>
      <c r="D66" s="10"/>
      <c r="E66" s="10">
        <v>148</v>
      </c>
      <c r="F66" s="10"/>
      <c r="G66" s="27"/>
      <c r="H66" s="27"/>
      <c r="I66" s="11"/>
      <c r="J66" s="23"/>
      <c r="K66" s="24"/>
      <c r="L66" s="68"/>
      <c r="M66" s="18"/>
      <c r="N66" s="18"/>
      <c r="O66" s="19"/>
      <c r="P66" s="10">
        <v>148</v>
      </c>
      <c r="Q66" s="10">
        <v>148</v>
      </c>
      <c r="R66" s="10"/>
      <c r="U66" s="101"/>
      <c r="W66" s="52"/>
      <c r="X66" s="101"/>
    </row>
    <row r="67" spans="1:24">
      <c r="A67" s="37"/>
      <c r="B67" s="29" t="s">
        <v>83</v>
      </c>
      <c r="C67" s="10">
        <v>2595</v>
      </c>
      <c r="D67" s="10"/>
      <c r="E67" s="10">
        <v>2595</v>
      </c>
      <c r="F67" s="10"/>
      <c r="G67" s="11"/>
      <c r="H67" s="11"/>
      <c r="I67" s="11"/>
      <c r="J67" s="23"/>
      <c r="K67" s="24"/>
      <c r="L67" s="25"/>
      <c r="M67" s="18"/>
      <c r="N67" s="18"/>
      <c r="O67" s="19"/>
      <c r="P67" s="10">
        <f t="shared" si="8"/>
        <v>2595</v>
      </c>
      <c r="Q67" s="10">
        <f t="shared" si="11"/>
        <v>2595</v>
      </c>
      <c r="R67" s="10"/>
      <c r="U67" s="101"/>
      <c r="W67" s="52"/>
      <c r="X67" s="101"/>
    </row>
    <row r="68" spans="1:24">
      <c r="A68" s="37"/>
      <c r="B68" s="29" t="s">
        <v>84</v>
      </c>
      <c r="C68" s="10">
        <f t="shared" si="10"/>
        <v>350</v>
      </c>
      <c r="D68" s="10"/>
      <c r="E68" s="10">
        <v>350</v>
      </c>
      <c r="F68" s="10"/>
      <c r="G68" s="11"/>
      <c r="H68" s="11"/>
      <c r="I68" s="11"/>
      <c r="J68" s="63"/>
      <c r="K68" s="64"/>
      <c r="L68" s="68"/>
      <c r="M68" s="18"/>
      <c r="N68" s="18"/>
      <c r="O68" s="19"/>
      <c r="P68" s="10">
        <f t="shared" si="8"/>
        <v>350</v>
      </c>
      <c r="Q68" s="10">
        <f t="shared" si="11"/>
        <v>350</v>
      </c>
      <c r="R68" s="10"/>
      <c r="U68" s="101"/>
      <c r="W68" s="52"/>
      <c r="X68" s="101"/>
    </row>
    <row r="69" spans="1:24">
      <c r="A69" s="37"/>
      <c r="B69" s="29" t="s">
        <v>180</v>
      </c>
      <c r="C69" s="10">
        <v>45</v>
      </c>
      <c r="D69" s="10"/>
      <c r="E69" s="10">
        <v>45</v>
      </c>
      <c r="F69" s="10"/>
      <c r="G69" s="11"/>
      <c r="H69" s="11"/>
      <c r="I69" s="11"/>
      <c r="J69" s="63"/>
      <c r="K69" s="64"/>
      <c r="L69" s="68"/>
      <c r="M69" s="18"/>
      <c r="N69" s="18"/>
      <c r="O69" s="19"/>
      <c r="P69" s="10">
        <v>45</v>
      </c>
      <c r="Q69" s="10">
        <v>45</v>
      </c>
      <c r="R69" s="10"/>
      <c r="U69" s="101"/>
      <c r="W69" s="52"/>
      <c r="X69" s="101"/>
    </row>
    <row r="70" spans="1:24">
      <c r="A70" s="37"/>
      <c r="B70" s="29" t="s">
        <v>150</v>
      </c>
      <c r="C70" s="10">
        <v>175</v>
      </c>
      <c r="D70" s="10"/>
      <c r="E70" s="10">
        <v>175</v>
      </c>
      <c r="F70" s="10"/>
      <c r="G70" s="11"/>
      <c r="H70" s="11"/>
      <c r="I70" s="11"/>
      <c r="J70" s="63"/>
      <c r="K70" s="64"/>
      <c r="L70" s="68"/>
      <c r="M70" s="18"/>
      <c r="N70" s="18"/>
      <c r="O70" s="19"/>
      <c r="P70" s="10">
        <v>175</v>
      </c>
      <c r="Q70" s="10">
        <v>175</v>
      </c>
      <c r="R70" s="10"/>
      <c r="U70" s="101"/>
      <c r="W70" s="52"/>
      <c r="X70" s="101"/>
    </row>
    <row r="71" spans="1:24">
      <c r="A71" s="37"/>
      <c r="B71" s="29" t="s">
        <v>178</v>
      </c>
      <c r="C71" s="10">
        <v>300</v>
      </c>
      <c r="D71" s="10"/>
      <c r="E71" s="10">
        <v>300</v>
      </c>
      <c r="F71" s="10"/>
      <c r="G71" s="11"/>
      <c r="H71" s="11"/>
      <c r="I71" s="11"/>
      <c r="J71" s="23"/>
      <c r="K71" s="24"/>
      <c r="L71" s="25"/>
      <c r="M71" s="18"/>
      <c r="N71" s="18"/>
      <c r="O71" s="19"/>
      <c r="P71" s="10">
        <f t="shared" si="8"/>
        <v>300</v>
      </c>
      <c r="Q71" s="10">
        <f t="shared" si="11"/>
        <v>300</v>
      </c>
      <c r="R71" s="10"/>
      <c r="U71" s="101"/>
      <c r="W71" s="52"/>
      <c r="X71" s="101"/>
    </row>
    <row r="72" spans="1:24">
      <c r="A72" s="37"/>
      <c r="B72" s="29" t="s">
        <v>85</v>
      </c>
      <c r="C72" s="10">
        <v>800</v>
      </c>
      <c r="D72" s="10"/>
      <c r="E72" s="10">
        <v>800</v>
      </c>
      <c r="F72" s="10"/>
      <c r="G72" s="11"/>
      <c r="H72" s="11"/>
      <c r="I72" s="11"/>
      <c r="J72" s="23"/>
      <c r="K72" s="24"/>
      <c r="L72" s="25"/>
      <c r="M72" s="18"/>
      <c r="N72" s="18"/>
      <c r="O72" s="19"/>
      <c r="P72" s="10">
        <f t="shared" si="8"/>
        <v>800</v>
      </c>
      <c r="Q72" s="10">
        <f t="shared" si="11"/>
        <v>800</v>
      </c>
      <c r="R72" s="10"/>
      <c r="U72" s="101"/>
      <c r="W72" s="52"/>
      <c r="X72" s="101"/>
    </row>
    <row r="73" spans="1:24" s="75" customFormat="1" ht="15" customHeight="1">
      <c r="A73" s="59"/>
      <c r="B73" s="59" t="s">
        <v>37</v>
      </c>
      <c r="C73" s="39">
        <f>SUM(C74:C78)</f>
        <v>21123</v>
      </c>
      <c r="D73" s="39">
        <f t="shared" ref="D73:O73" si="12">SUM(D75:D78)</f>
        <v>0</v>
      </c>
      <c r="E73" s="39">
        <f>SUM(E74:E78)</f>
        <v>21123</v>
      </c>
      <c r="F73" s="39"/>
      <c r="G73" s="40">
        <f>SUM(G74+G75+G76+G77)</f>
        <v>0</v>
      </c>
      <c r="H73" s="40">
        <f>SUM(H74+H75+H76+H77)</f>
        <v>0</v>
      </c>
      <c r="I73" s="40">
        <f>SUM(I74+I75)</f>
        <v>0</v>
      </c>
      <c r="J73" s="69">
        <f t="shared" si="12"/>
        <v>0</v>
      </c>
      <c r="K73" s="70">
        <f t="shared" si="12"/>
        <v>0</v>
      </c>
      <c r="L73" s="70">
        <f t="shared" si="12"/>
        <v>0</v>
      </c>
      <c r="M73" s="70">
        <f t="shared" si="12"/>
        <v>0</v>
      </c>
      <c r="N73" s="70">
        <f t="shared" si="12"/>
        <v>0</v>
      </c>
      <c r="O73" s="71">
        <f t="shared" si="12"/>
        <v>0</v>
      </c>
      <c r="P73" s="39">
        <f>SUM(P74:P78)</f>
        <v>21123</v>
      </c>
      <c r="Q73" s="39">
        <f>SUM(Q74:Q78)</f>
        <v>21123</v>
      </c>
      <c r="R73" s="39"/>
      <c r="U73" s="101"/>
      <c r="W73" s="52"/>
      <c r="X73" s="101"/>
    </row>
    <row r="74" spans="1:24" s="75" customFormat="1" ht="15" customHeight="1">
      <c r="A74" s="59"/>
      <c r="B74" s="29" t="s">
        <v>86</v>
      </c>
      <c r="C74" s="10">
        <v>0</v>
      </c>
      <c r="D74" s="39"/>
      <c r="E74" s="10">
        <v>0</v>
      </c>
      <c r="F74" s="39"/>
      <c r="G74" s="27"/>
      <c r="H74" s="27"/>
      <c r="I74" s="40"/>
      <c r="J74" s="69"/>
      <c r="K74" s="70"/>
      <c r="L74" s="71"/>
      <c r="M74" s="70"/>
      <c r="N74" s="70"/>
      <c r="O74" s="71"/>
      <c r="P74" s="10">
        <f t="shared" ref="P74:P113" si="13">G74+C74</f>
        <v>0</v>
      </c>
      <c r="Q74" s="10">
        <f t="shared" ref="Q74:Q80" si="14">E74+H74</f>
        <v>0</v>
      </c>
      <c r="R74" s="39"/>
      <c r="U74" s="101"/>
      <c r="W74" s="52"/>
      <c r="X74" s="101"/>
    </row>
    <row r="75" spans="1:24">
      <c r="A75" s="59"/>
      <c r="B75" s="29" t="s">
        <v>87</v>
      </c>
      <c r="C75" s="10">
        <v>600</v>
      </c>
      <c r="D75" s="10"/>
      <c r="E75" s="10">
        <v>600</v>
      </c>
      <c r="F75" s="39"/>
      <c r="G75" s="27"/>
      <c r="H75" s="27"/>
      <c r="I75" s="11"/>
      <c r="J75" s="17"/>
      <c r="K75" s="18"/>
      <c r="L75" s="19"/>
      <c r="M75" s="18"/>
      <c r="N75" s="18"/>
      <c r="O75" s="19"/>
      <c r="P75" s="10">
        <f t="shared" si="13"/>
        <v>600</v>
      </c>
      <c r="Q75" s="10">
        <f t="shared" si="14"/>
        <v>600</v>
      </c>
      <c r="R75" s="39"/>
      <c r="U75" s="101"/>
      <c r="W75" s="52"/>
      <c r="X75" s="101"/>
    </row>
    <row r="76" spans="1:24">
      <c r="A76" s="37"/>
      <c r="B76" s="29" t="s">
        <v>88</v>
      </c>
      <c r="C76" s="10">
        <v>1750</v>
      </c>
      <c r="D76" s="10"/>
      <c r="E76" s="10">
        <v>1750</v>
      </c>
      <c r="F76" s="39"/>
      <c r="G76" s="27"/>
      <c r="H76" s="27"/>
      <c r="I76" s="11"/>
      <c r="J76" s="23"/>
      <c r="K76" s="24"/>
      <c r="L76" s="76"/>
      <c r="M76" s="18"/>
      <c r="N76" s="18"/>
      <c r="O76" s="19"/>
      <c r="P76" s="10">
        <f t="shared" si="13"/>
        <v>1750</v>
      </c>
      <c r="Q76" s="10">
        <f t="shared" si="14"/>
        <v>1750</v>
      </c>
      <c r="R76" s="39"/>
      <c r="U76" s="101"/>
      <c r="W76" s="52"/>
      <c r="X76" s="101"/>
    </row>
    <row r="77" spans="1:24">
      <c r="A77" s="37"/>
      <c r="B77" s="29" t="s">
        <v>89</v>
      </c>
      <c r="C77" s="10">
        <v>18523</v>
      </c>
      <c r="D77" s="10"/>
      <c r="E77" s="10">
        <v>18523</v>
      </c>
      <c r="F77" s="39"/>
      <c r="G77" s="27"/>
      <c r="H77" s="27"/>
      <c r="I77" s="11"/>
      <c r="J77" s="23"/>
      <c r="K77" s="24"/>
      <c r="L77" s="76"/>
      <c r="M77" s="18"/>
      <c r="N77" s="18"/>
      <c r="O77" s="19"/>
      <c r="P77" s="10">
        <f t="shared" si="13"/>
        <v>18523</v>
      </c>
      <c r="Q77" s="10">
        <f t="shared" si="14"/>
        <v>18523</v>
      </c>
      <c r="R77" s="39"/>
      <c r="U77" s="101"/>
      <c r="W77" s="52"/>
      <c r="X77" s="101"/>
    </row>
    <row r="78" spans="1:24">
      <c r="A78" s="37"/>
      <c r="B78" s="29" t="s">
        <v>90</v>
      </c>
      <c r="C78" s="10">
        <f t="shared" ref="C78" si="15">E78</f>
        <v>250</v>
      </c>
      <c r="D78" s="10"/>
      <c r="E78" s="10">
        <v>250</v>
      </c>
      <c r="F78" s="39"/>
      <c r="G78" s="27"/>
      <c r="H78" s="27"/>
      <c r="I78" s="11"/>
      <c r="J78" s="23"/>
      <c r="K78" s="24"/>
      <c r="L78" s="19"/>
      <c r="M78" s="18"/>
      <c r="N78" s="18"/>
      <c r="O78" s="19"/>
      <c r="P78" s="10">
        <f t="shared" si="13"/>
        <v>250</v>
      </c>
      <c r="Q78" s="10">
        <f t="shared" si="14"/>
        <v>250</v>
      </c>
      <c r="R78" s="39"/>
      <c r="U78" s="101"/>
      <c r="W78" s="52"/>
      <c r="X78" s="101"/>
    </row>
    <row r="79" spans="1:24" s="62" customFormat="1">
      <c r="A79" s="59"/>
      <c r="B79" s="38" t="s">
        <v>38</v>
      </c>
      <c r="C79" s="39">
        <f>SUM(C80:C80)</f>
        <v>304</v>
      </c>
      <c r="D79" s="39"/>
      <c r="E79" s="39">
        <f>SUM(E80:E80)</f>
        <v>304</v>
      </c>
      <c r="F79" s="39"/>
      <c r="G79" s="40"/>
      <c r="H79" s="40"/>
      <c r="I79" s="40"/>
      <c r="J79" s="42">
        <f>J80</f>
        <v>0</v>
      </c>
      <c r="K79" s="43">
        <f>K80</f>
        <v>0</v>
      </c>
      <c r="L79" s="54">
        <f>L80</f>
        <v>0</v>
      </c>
      <c r="M79" s="60"/>
      <c r="N79" s="60"/>
      <c r="O79" s="61"/>
      <c r="P79" s="39">
        <f>SUM(P80:P80)</f>
        <v>304</v>
      </c>
      <c r="Q79" s="39">
        <f>SUM(Q80:Q80)</f>
        <v>304</v>
      </c>
      <c r="R79" s="39"/>
      <c r="U79" s="101"/>
      <c r="W79" s="52"/>
      <c r="X79" s="101"/>
    </row>
    <row r="80" spans="1:24" s="52" customFormat="1" ht="12">
      <c r="A80" s="29"/>
      <c r="B80" s="44" t="s">
        <v>91</v>
      </c>
      <c r="C80" s="10">
        <f>E80</f>
        <v>304</v>
      </c>
      <c r="D80" s="45"/>
      <c r="E80" s="10">
        <v>304</v>
      </c>
      <c r="F80" s="45"/>
      <c r="G80" s="77"/>
      <c r="H80" s="77"/>
      <c r="I80" s="47"/>
      <c r="J80" s="78"/>
      <c r="K80" s="79"/>
      <c r="L80" s="51"/>
      <c r="M80" s="29"/>
      <c r="N80" s="29"/>
      <c r="O80" s="51"/>
      <c r="P80" s="10">
        <f t="shared" si="13"/>
        <v>304</v>
      </c>
      <c r="Q80" s="10">
        <f t="shared" si="14"/>
        <v>304</v>
      </c>
      <c r="R80" s="45"/>
      <c r="U80" s="101"/>
      <c r="X80" s="101"/>
    </row>
    <row r="81" spans="1:24" s="62" customFormat="1">
      <c r="A81" s="59"/>
      <c r="B81" s="38" t="s">
        <v>39</v>
      </c>
      <c r="C81" s="39">
        <f>SUM(C82:C91)</f>
        <v>21792</v>
      </c>
      <c r="D81" s="39" t="e">
        <f>SUM(D82:D91)</f>
        <v>#REF!</v>
      </c>
      <c r="E81" s="39">
        <f>SUM(E82:E91)</f>
        <v>21792</v>
      </c>
      <c r="F81" s="39" t="s">
        <v>18</v>
      </c>
      <c r="G81" s="40">
        <f>SUM(G82+G83+G84+G85+G86+G87+G88+G89+G90+G91)</f>
        <v>0</v>
      </c>
      <c r="H81" s="40">
        <f>SUM(H82+H83+H84+H85+H86+H87+H88+H89+H90+H91)</f>
        <v>0</v>
      </c>
      <c r="I81" s="40">
        <f>SUM(I82+I83)</f>
        <v>0</v>
      </c>
      <c r="J81" s="39" t="e">
        <f>J82+#REF!+#REF!+#REF!+#REF!+J83+#REF!+#REF!+J85+#REF!+J86+J87+J89+#REF!+#REF!+#REF!+J90+#REF!+#REF!+#REF!+#REF!</f>
        <v>#REF!</v>
      </c>
      <c r="K81" s="39" t="e">
        <f>K82+#REF!+#REF!+#REF!+#REF!+K83+#REF!+#REF!+K85+#REF!+K86+K87+K89+#REF!+#REF!+#REF!+K90+#REF!+#REF!+#REF!+#REF!</f>
        <v>#REF!</v>
      </c>
      <c r="L81" s="39" t="e">
        <f>L82+#REF!+#REF!+#REF!+#REF!+L83+#REF!+#REF!+L85+#REF!+L86+L87+L89+#REF!+#REF!+#REF!+L90+#REF!+#REF!+#REF!+#REF!</f>
        <v>#REF!</v>
      </c>
      <c r="M81" s="39" t="e">
        <f>M82+#REF!+#REF!+#REF!+#REF!+M83+#REF!+#REF!+M85+#REF!+M86+M87+M89+#REF!+#REF!+#REF!+M90+#REF!+#REF!+#REF!+#REF!</f>
        <v>#REF!</v>
      </c>
      <c r="N81" s="39" t="e">
        <f>N82+#REF!+#REF!+#REF!+#REF!+N83+#REF!+#REF!+N85+#REF!+N86+N87+N89+#REF!+#REF!+#REF!+N90+#REF!+#REF!+#REF!+#REF!</f>
        <v>#REF!</v>
      </c>
      <c r="O81" s="39" t="e">
        <f>O82+#REF!+#REF!+#REF!+#REF!+O83+#REF!+#REF!+O85+#REF!+O86+O87+O89+#REF!+#REF!+#REF!+O90+#REF!+#REF!+#REF!+#REF!</f>
        <v>#REF!</v>
      </c>
      <c r="P81" s="39">
        <f>SUM(P82:P91)</f>
        <v>21792</v>
      </c>
      <c r="Q81" s="39">
        <f>SUM(Q82:Q91)</f>
        <v>21792</v>
      </c>
      <c r="R81" s="39" t="s">
        <v>18</v>
      </c>
      <c r="U81" s="101"/>
      <c r="W81" s="52"/>
      <c r="X81" s="101"/>
    </row>
    <row r="82" spans="1:24" ht="12" customHeight="1">
      <c r="A82" s="37"/>
      <c r="B82" s="29" t="s">
        <v>92</v>
      </c>
      <c r="C82" s="10">
        <f>E82</f>
        <v>785</v>
      </c>
      <c r="D82" s="10"/>
      <c r="E82" s="10">
        <v>785</v>
      </c>
      <c r="F82" s="10"/>
      <c r="G82" s="80"/>
      <c r="H82" s="80"/>
      <c r="I82" s="11"/>
      <c r="J82" s="17"/>
      <c r="K82" s="18"/>
      <c r="L82" s="19"/>
      <c r="M82" s="18"/>
      <c r="N82" s="18"/>
      <c r="O82" s="19"/>
      <c r="P82" s="10">
        <f t="shared" si="13"/>
        <v>785</v>
      </c>
      <c r="Q82" s="10">
        <f>H82+E82</f>
        <v>785</v>
      </c>
      <c r="R82" s="10"/>
      <c r="U82" s="101"/>
      <c r="W82" s="52"/>
      <c r="X82" s="101"/>
    </row>
    <row r="83" spans="1:24">
      <c r="A83" s="81"/>
      <c r="B83" s="29" t="s">
        <v>93</v>
      </c>
      <c r="C83" s="10">
        <v>3460</v>
      </c>
      <c r="D83" s="10" t="e">
        <f>#REF!+#REF!+#REF!</f>
        <v>#REF!</v>
      </c>
      <c r="E83" s="10">
        <v>3460</v>
      </c>
      <c r="F83" s="10" t="s">
        <v>18</v>
      </c>
      <c r="G83" s="80"/>
      <c r="H83" s="80"/>
      <c r="I83" s="11"/>
      <c r="J83" s="82" t="e">
        <f>#REF!+#REF!+#REF!</f>
        <v>#REF!</v>
      </c>
      <c r="K83" s="83" t="e">
        <f>#REF!+#REF!+#REF!</f>
        <v>#REF!</v>
      </c>
      <c r="L83" s="84" t="e">
        <f>#REF!+#REF!+#REF!</f>
        <v>#REF!</v>
      </c>
      <c r="M83" s="18"/>
      <c r="N83" s="18"/>
      <c r="O83" s="19"/>
      <c r="P83" s="10">
        <f t="shared" si="13"/>
        <v>3460</v>
      </c>
      <c r="Q83" s="10">
        <f t="shared" ref="Q83:Q113" si="16">H83+E83</f>
        <v>3460</v>
      </c>
      <c r="R83" s="10" t="s">
        <v>18</v>
      </c>
      <c r="U83" s="101"/>
      <c r="W83" s="52"/>
      <c r="X83" s="101"/>
    </row>
    <row r="84" spans="1:24">
      <c r="A84" s="81"/>
      <c r="B84" s="29" t="s">
        <v>94</v>
      </c>
      <c r="C84" s="10">
        <v>1800</v>
      </c>
      <c r="D84" s="10"/>
      <c r="E84" s="10">
        <v>1800</v>
      </c>
      <c r="F84" s="10"/>
      <c r="G84" s="80"/>
      <c r="H84" s="80"/>
      <c r="I84" s="11"/>
      <c r="J84" s="82"/>
      <c r="K84" s="83"/>
      <c r="L84" s="84"/>
      <c r="M84" s="18"/>
      <c r="N84" s="18"/>
      <c r="O84" s="19"/>
      <c r="P84" s="10">
        <v>1800</v>
      </c>
      <c r="Q84" s="10">
        <v>1800</v>
      </c>
      <c r="R84" s="10"/>
      <c r="U84" s="101"/>
      <c r="W84" s="52"/>
      <c r="X84" s="101"/>
    </row>
    <row r="85" spans="1:24">
      <c r="A85" s="37"/>
      <c r="B85" s="29" t="s">
        <v>95</v>
      </c>
      <c r="C85" s="10">
        <f t="shared" ref="C85:C90" si="17">E85</f>
        <v>800</v>
      </c>
      <c r="D85" s="10"/>
      <c r="E85" s="10">
        <v>800</v>
      </c>
      <c r="F85" s="10"/>
      <c r="G85" s="80"/>
      <c r="H85" s="80"/>
      <c r="I85" s="11"/>
      <c r="J85" s="23"/>
      <c r="K85" s="24"/>
      <c r="L85" s="19"/>
      <c r="M85" s="18"/>
      <c r="N85" s="18"/>
      <c r="O85" s="19"/>
      <c r="P85" s="10">
        <f t="shared" si="13"/>
        <v>800</v>
      </c>
      <c r="Q85" s="10">
        <f t="shared" si="16"/>
        <v>800</v>
      </c>
      <c r="R85" s="10"/>
      <c r="U85" s="101"/>
      <c r="W85" s="52"/>
      <c r="X85" s="101"/>
    </row>
    <row r="86" spans="1:24">
      <c r="A86" s="37"/>
      <c r="B86" s="29" t="s">
        <v>96</v>
      </c>
      <c r="C86" s="10">
        <f t="shared" si="17"/>
        <v>8550</v>
      </c>
      <c r="D86" s="10"/>
      <c r="E86" s="10">
        <v>8550</v>
      </c>
      <c r="F86" s="10"/>
      <c r="G86" s="80"/>
      <c r="H86" s="80"/>
      <c r="I86" s="11"/>
      <c r="J86" s="23"/>
      <c r="K86" s="24"/>
      <c r="L86" s="19"/>
      <c r="M86" s="18"/>
      <c r="N86" s="18"/>
      <c r="O86" s="19"/>
      <c r="P86" s="10">
        <f t="shared" si="13"/>
        <v>8550</v>
      </c>
      <c r="Q86" s="10">
        <f t="shared" si="16"/>
        <v>8550</v>
      </c>
      <c r="R86" s="10"/>
      <c r="U86" s="101"/>
      <c r="W86" s="52"/>
      <c r="X86" s="101"/>
    </row>
    <row r="87" spans="1:24">
      <c r="A87" s="37"/>
      <c r="B87" s="29" t="s">
        <v>97</v>
      </c>
      <c r="C87" s="10">
        <f t="shared" si="17"/>
        <v>3050</v>
      </c>
      <c r="D87" s="10"/>
      <c r="E87" s="10">
        <v>3050</v>
      </c>
      <c r="F87" s="10"/>
      <c r="G87" s="80"/>
      <c r="H87" s="80"/>
      <c r="I87" s="11"/>
      <c r="J87" s="23"/>
      <c r="K87" s="24"/>
      <c r="L87" s="19"/>
      <c r="M87" s="18"/>
      <c r="N87" s="18"/>
      <c r="O87" s="19"/>
      <c r="P87" s="10">
        <f t="shared" si="13"/>
        <v>3050</v>
      </c>
      <c r="Q87" s="10">
        <f t="shared" si="16"/>
        <v>3050</v>
      </c>
      <c r="R87" s="10"/>
      <c r="U87" s="101"/>
      <c r="W87" s="52"/>
      <c r="X87" s="101"/>
    </row>
    <row r="88" spans="1:24">
      <c r="A88" s="98"/>
      <c r="B88" s="29" t="s">
        <v>172</v>
      </c>
      <c r="C88" s="10">
        <v>7</v>
      </c>
      <c r="D88" s="10"/>
      <c r="E88" s="10">
        <v>7</v>
      </c>
      <c r="F88" s="10"/>
      <c r="G88" s="80"/>
      <c r="H88" s="80"/>
      <c r="I88" s="11"/>
      <c r="J88" s="23"/>
      <c r="K88" s="24"/>
      <c r="L88" s="19"/>
      <c r="M88" s="18"/>
      <c r="N88" s="18"/>
      <c r="O88" s="19"/>
      <c r="P88" s="10">
        <v>7</v>
      </c>
      <c r="Q88" s="10">
        <v>7</v>
      </c>
      <c r="R88" s="10"/>
      <c r="U88" s="101"/>
      <c r="W88" s="52"/>
      <c r="X88" s="101"/>
    </row>
    <row r="89" spans="1:24">
      <c r="A89" s="85"/>
      <c r="B89" s="29" t="s">
        <v>98</v>
      </c>
      <c r="C89" s="10">
        <f t="shared" si="17"/>
        <v>2500</v>
      </c>
      <c r="D89" s="10"/>
      <c r="E89" s="10">
        <v>2500</v>
      </c>
      <c r="F89" s="10"/>
      <c r="G89" s="80"/>
      <c r="H89" s="80"/>
      <c r="I89" s="11"/>
      <c r="J89" s="23"/>
      <c r="K89" s="24"/>
      <c r="L89" s="19"/>
      <c r="M89" s="18"/>
      <c r="N89" s="18"/>
      <c r="O89" s="19"/>
      <c r="P89" s="10">
        <f t="shared" si="13"/>
        <v>2500</v>
      </c>
      <c r="Q89" s="10">
        <f t="shared" si="16"/>
        <v>2500</v>
      </c>
      <c r="R89" s="10"/>
      <c r="U89" s="101"/>
      <c r="W89" s="52"/>
      <c r="X89" s="101" t="s">
        <v>18</v>
      </c>
    </row>
    <row r="90" spans="1:24">
      <c r="A90" s="59"/>
      <c r="B90" s="29" t="s">
        <v>99</v>
      </c>
      <c r="C90" s="10">
        <f t="shared" si="17"/>
        <v>500</v>
      </c>
      <c r="D90" s="10"/>
      <c r="E90" s="10">
        <v>500</v>
      </c>
      <c r="F90" s="10"/>
      <c r="G90" s="80"/>
      <c r="H90" s="80"/>
      <c r="I90" s="11"/>
      <c r="J90" s="23"/>
      <c r="K90" s="24"/>
      <c r="L90" s="19"/>
      <c r="M90" s="18"/>
      <c r="N90" s="18"/>
      <c r="O90" s="19"/>
      <c r="P90" s="10">
        <f t="shared" si="13"/>
        <v>500</v>
      </c>
      <c r="Q90" s="10">
        <f t="shared" si="16"/>
        <v>500</v>
      </c>
      <c r="R90" s="10"/>
      <c r="U90" s="101"/>
      <c r="W90" s="52"/>
      <c r="X90" s="101"/>
    </row>
    <row r="91" spans="1:24">
      <c r="A91" s="59"/>
      <c r="B91" s="29" t="s">
        <v>100</v>
      </c>
      <c r="C91" s="10">
        <v>340</v>
      </c>
      <c r="D91" s="10"/>
      <c r="E91" s="10">
        <v>340</v>
      </c>
      <c r="F91" s="10"/>
      <c r="G91" s="80"/>
      <c r="H91" s="80"/>
      <c r="I91" s="11"/>
      <c r="J91" s="23"/>
      <c r="K91" s="24"/>
      <c r="L91" s="19"/>
      <c r="M91" s="18"/>
      <c r="N91" s="18"/>
      <c r="O91" s="19"/>
      <c r="P91" s="10">
        <v>340</v>
      </c>
      <c r="Q91" s="10">
        <v>340</v>
      </c>
      <c r="R91" s="10"/>
      <c r="U91" s="101"/>
      <c r="W91" s="52"/>
      <c r="X91" s="101"/>
    </row>
    <row r="92" spans="1:24" s="62" customFormat="1">
      <c r="A92" s="59"/>
      <c r="B92" s="38" t="s">
        <v>40</v>
      </c>
      <c r="C92" s="39">
        <v>3597</v>
      </c>
      <c r="D92" s="39">
        <f>SUM(D94:D95)</f>
        <v>0</v>
      </c>
      <c r="E92" s="39">
        <v>3597</v>
      </c>
      <c r="F92" s="39" t="s">
        <v>18</v>
      </c>
      <c r="G92" s="40">
        <f>SUM(G93:G96)</f>
        <v>291</v>
      </c>
      <c r="H92" s="40">
        <f>SUM(H93:H96)</f>
        <v>291</v>
      </c>
      <c r="I92" s="40">
        <f>SUM(I93:I96)</f>
        <v>0</v>
      </c>
      <c r="J92" s="69">
        <f>SUM(J94:J95)</f>
        <v>0</v>
      </c>
      <c r="K92" s="70">
        <f>SUM(K94:K95)</f>
        <v>0</v>
      </c>
      <c r="L92" s="71">
        <f>SUM(L94:L95)</f>
        <v>0</v>
      </c>
      <c r="M92" s="60"/>
      <c r="N92" s="60"/>
      <c r="O92" s="61"/>
      <c r="P92" s="39">
        <f>SUM(P93:P96)</f>
        <v>3888</v>
      </c>
      <c r="Q92" s="39">
        <f>SUM(Q93:Q96)</f>
        <v>3888</v>
      </c>
      <c r="R92" s="39" t="s">
        <v>18</v>
      </c>
      <c r="U92" s="101"/>
      <c r="W92" s="52"/>
      <c r="X92" s="101"/>
    </row>
    <row r="93" spans="1:24" s="62" customFormat="1">
      <c r="A93" s="59"/>
      <c r="B93" s="177" t="s">
        <v>166</v>
      </c>
      <c r="C93" s="10">
        <v>2318</v>
      </c>
      <c r="D93" s="39"/>
      <c r="E93" s="10">
        <v>2318</v>
      </c>
      <c r="F93" s="39"/>
      <c r="G93" s="27">
        <v>291</v>
      </c>
      <c r="H93" s="27">
        <v>291</v>
      </c>
      <c r="I93" s="40"/>
      <c r="J93" s="69"/>
      <c r="K93" s="70"/>
      <c r="L93" s="71"/>
      <c r="M93" s="60"/>
      <c r="N93" s="60"/>
      <c r="O93" s="61"/>
      <c r="P93" s="10">
        <v>2609</v>
      </c>
      <c r="Q93" s="10">
        <v>2609</v>
      </c>
      <c r="R93" s="39"/>
      <c r="U93" s="101"/>
      <c r="W93" s="52"/>
      <c r="X93" s="101"/>
    </row>
    <row r="94" spans="1:24">
      <c r="A94" s="37"/>
      <c r="B94" s="29" t="s">
        <v>164</v>
      </c>
      <c r="C94" s="10">
        <v>57</v>
      </c>
      <c r="D94" s="10"/>
      <c r="E94" s="10">
        <v>57</v>
      </c>
      <c r="F94" s="10"/>
      <c r="G94" s="27"/>
      <c r="H94" s="27"/>
      <c r="I94" s="11"/>
      <c r="J94" s="23"/>
      <c r="K94" s="24"/>
      <c r="L94" s="19"/>
      <c r="M94" s="18"/>
      <c r="N94" s="18"/>
      <c r="O94" s="19"/>
      <c r="P94" s="10">
        <v>57</v>
      </c>
      <c r="Q94" s="10">
        <v>57</v>
      </c>
      <c r="R94" s="10"/>
      <c r="U94" s="101"/>
      <c r="W94" s="52"/>
      <c r="X94" s="101"/>
    </row>
    <row r="95" spans="1:24">
      <c r="A95" s="37"/>
      <c r="B95" s="29" t="s">
        <v>101</v>
      </c>
      <c r="C95" s="10">
        <v>0</v>
      </c>
      <c r="D95" s="10"/>
      <c r="E95" s="10">
        <v>0</v>
      </c>
      <c r="F95" s="39"/>
      <c r="G95" s="27"/>
      <c r="H95" s="27"/>
      <c r="I95" s="11"/>
      <c r="J95" s="23"/>
      <c r="K95" s="24"/>
      <c r="L95" s="19"/>
      <c r="M95" s="18"/>
      <c r="N95" s="18"/>
      <c r="O95" s="19"/>
      <c r="P95" s="10">
        <f t="shared" si="13"/>
        <v>0</v>
      </c>
      <c r="Q95" s="10">
        <f t="shared" si="16"/>
        <v>0</v>
      </c>
      <c r="R95" s="39"/>
      <c r="U95" s="101"/>
      <c r="W95" s="52"/>
      <c r="X95" s="101"/>
    </row>
    <row r="96" spans="1:24">
      <c r="A96" s="81"/>
      <c r="B96" s="51" t="s">
        <v>102</v>
      </c>
      <c r="C96" s="10">
        <f>E96</f>
        <v>1222</v>
      </c>
      <c r="D96" s="10"/>
      <c r="E96" s="10">
        <v>1222</v>
      </c>
      <c r="F96" s="39"/>
      <c r="G96" s="27"/>
      <c r="H96" s="27"/>
      <c r="I96" s="11"/>
      <c r="J96" s="23"/>
      <c r="K96" s="24"/>
      <c r="L96" s="19"/>
      <c r="M96" s="18"/>
      <c r="N96" s="18"/>
      <c r="O96" s="19"/>
      <c r="P96" s="10">
        <v>1222</v>
      </c>
      <c r="Q96" s="10">
        <f t="shared" si="16"/>
        <v>1222</v>
      </c>
      <c r="R96" s="39"/>
      <c r="U96" s="101"/>
      <c r="W96" s="52"/>
      <c r="X96" s="101"/>
    </row>
    <row r="97" spans="1:24">
      <c r="A97" s="81"/>
      <c r="B97" s="38" t="s">
        <v>170</v>
      </c>
      <c r="C97" s="39">
        <f>SUM(C98:C100)</f>
        <v>16345</v>
      </c>
      <c r="D97" s="10"/>
      <c r="E97" s="39">
        <f>SUM(E100)</f>
        <v>0</v>
      </c>
      <c r="F97" s="39">
        <f>SUM(F98:F100)</f>
        <v>16345</v>
      </c>
      <c r="G97" s="40">
        <v>0</v>
      </c>
      <c r="H97" s="40">
        <v>0</v>
      </c>
      <c r="I97" s="40">
        <f>SUM(I98:I102)</f>
        <v>0</v>
      </c>
      <c r="J97" s="23"/>
      <c r="K97" s="24"/>
      <c r="L97" s="19"/>
      <c r="M97" s="18"/>
      <c r="N97" s="18"/>
      <c r="O97" s="19"/>
      <c r="P97" s="39">
        <f>SUM(P98:P100)</f>
        <v>16345</v>
      </c>
      <c r="Q97" s="39">
        <f>SUM(Q98:Q100)</f>
        <v>0</v>
      </c>
      <c r="R97" s="39">
        <f>SUM(R98:R100)</f>
        <v>16345</v>
      </c>
      <c r="U97" s="101"/>
      <c r="W97" s="52"/>
      <c r="X97" s="101"/>
    </row>
    <row r="98" spans="1:24">
      <c r="A98" s="81"/>
      <c r="B98" s="51" t="s">
        <v>169</v>
      </c>
      <c r="C98" s="10">
        <v>1000</v>
      </c>
      <c r="D98" s="10"/>
      <c r="E98" s="10"/>
      <c r="F98" s="10">
        <v>1000</v>
      </c>
      <c r="G98" s="27"/>
      <c r="H98" s="27"/>
      <c r="I98" s="11"/>
      <c r="J98" s="23"/>
      <c r="K98" s="24"/>
      <c r="L98" s="94"/>
      <c r="M98" s="93"/>
      <c r="N98" s="93"/>
      <c r="O98" s="94"/>
      <c r="P98" s="10">
        <v>1000</v>
      </c>
      <c r="Q98" s="10">
        <v>0</v>
      </c>
      <c r="R98" s="10">
        <v>1000</v>
      </c>
      <c r="U98" s="101"/>
      <c r="W98" s="52"/>
      <c r="X98" s="101"/>
    </row>
    <row r="99" spans="1:24">
      <c r="A99" s="81"/>
      <c r="B99" s="51" t="s">
        <v>181</v>
      </c>
      <c r="C99" s="10">
        <v>4945</v>
      </c>
      <c r="D99" s="10"/>
      <c r="E99" s="10"/>
      <c r="F99" s="10">
        <v>4945</v>
      </c>
      <c r="G99" s="27"/>
      <c r="H99" s="27">
        <v>0</v>
      </c>
      <c r="I99" s="11"/>
      <c r="J99" s="23"/>
      <c r="K99" s="24"/>
      <c r="L99" s="94"/>
      <c r="M99" s="93"/>
      <c r="N99" s="93"/>
      <c r="O99" s="94"/>
      <c r="P99" s="10">
        <v>4945</v>
      </c>
      <c r="Q99" s="10">
        <v>0</v>
      </c>
      <c r="R99" s="10">
        <v>4945</v>
      </c>
      <c r="U99" s="101"/>
      <c r="W99" s="52"/>
      <c r="X99" s="101"/>
    </row>
    <row r="100" spans="1:24">
      <c r="A100" s="81"/>
      <c r="B100" s="51" t="s">
        <v>103</v>
      </c>
      <c r="C100" s="10">
        <v>10400</v>
      </c>
      <c r="D100" s="10"/>
      <c r="E100" s="10"/>
      <c r="F100" s="10">
        <v>10400</v>
      </c>
      <c r="G100" s="27"/>
      <c r="H100" s="27"/>
      <c r="I100" s="11"/>
      <c r="J100" s="23"/>
      <c r="K100" s="24"/>
      <c r="L100" s="19"/>
      <c r="M100" s="18"/>
      <c r="N100" s="18"/>
      <c r="O100" s="19"/>
      <c r="P100" s="10">
        <v>10400</v>
      </c>
      <c r="Q100" s="10">
        <v>0</v>
      </c>
      <c r="R100" s="10">
        <v>10400</v>
      </c>
      <c r="U100" s="101"/>
      <c r="W100" s="52"/>
      <c r="X100" s="101"/>
    </row>
    <row r="101" spans="1:24">
      <c r="A101" s="81"/>
      <c r="B101" s="147" t="s">
        <v>189</v>
      </c>
      <c r="C101" s="137">
        <v>200</v>
      </c>
      <c r="D101" s="137">
        <f>D102+D104</f>
        <v>0</v>
      </c>
      <c r="E101" s="137">
        <v>200</v>
      </c>
      <c r="F101" s="137">
        <v>0</v>
      </c>
      <c r="G101" s="137">
        <f>G102</f>
        <v>0</v>
      </c>
      <c r="H101" s="137">
        <f>H102</f>
        <v>0</v>
      </c>
      <c r="I101" s="137">
        <v>0</v>
      </c>
      <c r="J101" s="137">
        <f t="shared" ref="J101:O101" si="18">J102+J104</f>
        <v>0</v>
      </c>
      <c r="K101" s="137">
        <f t="shared" si="18"/>
        <v>0</v>
      </c>
      <c r="L101" s="137">
        <f t="shared" si="18"/>
        <v>0</v>
      </c>
      <c r="M101" s="137">
        <f t="shared" si="18"/>
        <v>0</v>
      </c>
      <c r="N101" s="137">
        <f t="shared" si="18"/>
        <v>0</v>
      </c>
      <c r="O101" s="137">
        <f t="shared" si="18"/>
        <v>0</v>
      </c>
      <c r="P101" s="137">
        <f>P102</f>
        <v>200</v>
      </c>
      <c r="Q101" s="137">
        <f>Q102</f>
        <v>200</v>
      </c>
      <c r="R101" s="137">
        <f>R102+R104</f>
        <v>0</v>
      </c>
      <c r="U101" s="101"/>
      <c r="W101" s="52"/>
      <c r="X101" s="101"/>
    </row>
    <row r="102" spans="1:24">
      <c r="A102" s="81"/>
      <c r="B102" s="29" t="s">
        <v>185</v>
      </c>
      <c r="C102" s="10">
        <v>200</v>
      </c>
      <c r="D102" s="10"/>
      <c r="E102" s="10">
        <v>200</v>
      </c>
      <c r="F102" s="10"/>
      <c r="G102" s="27"/>
      <c r="H102" s="27"/>
      <c r="I102" s="11"/>
      <c r="J102" s="23"/>
      <c r="K102" s="24"/>
      <c r="L102" s="19"/>
      <c r="M102" s="18"/>
      <c r="N102" s="18"/>
      <c r="O102" s="19"/>
      <c r="P102" s="10">
        <v>200</v>
      </c>
      <c r="Q102" s="10">
        <v>200</v>
      </c>
      <c r="R102" s="10"/>
      <c r="U102" s="101"/>
      <c r="W102" s="52"/>
      <c r="X102" s="101"/>
    </row>
    <row r="103" spans="1:24">
      <c r="A103" s="88"/>
      <c r="B103" s="147" t="s">
        <v>41</v>
      </c>
      <c r="C103" s="137">
        <f>C104+C106</f>
        <v>8190</v>
      </c>
      <c r="D103" s="137">
        <f>D104+D106</f>
        <v>0</v>
      </c>
      <c r="E103" s="137">
        <f>E104+E106</f>
        <v>8190</v>
      </c>
      <c r="F103" s="137">
        <v>0</v>
      </c>
      <c r="G103" s="137"/>
      <c r="H103" s="137"/>
      <c r="I103" s="137">
        <v>0</v>
      </c>
      <c r="J103" s="137">
        <f t="shared" ref="J103:R103" si="19">J104+J106</f>
        <v>0</v>
      </c>
      <c r="K103" s="137">
        <f t="shared" si="19"/>
        <v>0</v>
      </c>
      <c r="L103" s="137">
        <f t="shared" si="19"/>
        <v>0</v>
      </c>
      <c r="M103" s="137">
        <f t="shared" si="19"/>
        <v>0</v>
      </c>
      <c r="N103" s="137">
        <f t="shared" si="19"/>
        <v>0</v>
      </c>
      <c r="O103" s="137">
        <f t="shared" si="19"/>
        <v>0</v>
      </c>
      <c r="P103" s="137">
        <f t="shared" si="13"/>
        <v>8190</v>
      </c>
      <c r="Q103" s="137">
        <f t="shared" si="16"/>
        <v>8190</v>
      </c>
      <c r="R103" s="137">
        <f t="shared" si="19"/>
        <v>0</v>
      </c>
    </row>
    <row r="104" spans="1:24" s="62" customFormat="1">
      <c r="A104" s="59"/>
      <c r="B104" s="89" t="s">
        <v>42</v>
      </c>
      <c r="C104" s="39">
        <f>SUM(C105:C105)</f>
        <v>6069</v>
      </c>
      <c r="D104" s="39">
        <f>SUM(D105:D105)</f>
        <v>0</v>
      </c>
      <c r="E104" s="39">
        <f>SUM(E105:E105)</f>
        <v>6069</v>
      </c>
      <c r="F104" s="39"/>
      <c r="G104" s="40">
        <v>0</v>
      </c>
      <c r="H104" s="40">
        <v>0</v>
      </c>
      <c r="I104" s="40">
        <v>0</v>
      </c>
      <c r="J104" s="56">
        <f>SUM(J105:J105)</f>
        <v>0</v>
      </c>
      <c r="K104" s="57">
        <f>SUM(K105:K105)</f>
        <v>0</v>
      </c>
      <c r="L104" s="58">
        <f>SUM(L105:L105)</f>
        <v>0</v>
      </c>
      <c r="M104" s="60"/>
      <c r="N104" s="60"/>
      <c r="O104" s="61"/>
      <c r="P104" s="39">
        <f t="shared" si="13"/>
        <v>6069</v>
      </c>
      <c r="Q104" s="39">
        <f t="shared" si="16"/>
        <v>6069</v>
      </c>
      <c r="R104" s="39"/>
    </row>
    <row r="105" spans="1:24">
      <c r="A105" s="59"/>
      <c r="B105" s="29" t="s">
        <v>28</v>
      </c>
      <c r="C105" s="10">
        <f>E105</f>
        <v>6069</v>
      </c>
      <c r="D105" s="10"/>
      <c r="E105" s="10">
        <v>6069</v>
      </c>
      <c r="F105" s="10"/>
      <c r="G105" s="11"/>
      <c r="H105" s="11"/>
      <c r="I105" s="11"/>
      <c r="J105" s="23"/>
      <c r="K105" s="24"/>
      <c r="L105" s="25"/>
      <c r="M105" s="18"/>
      <c r="N105" s="18"/>
      <c r="O105" s="19"/>
      <c r="P105" s="10">
        <f t="shared" si="13"/>
        <v>6069</v>
      </c>
      <c r="Q105" s="10">
        <f t="shared" si="16"/>
        <v>6069</v>
      </c>
      <c r="R105" s="10"/>
    </row>
    <row r="106" spans="1:24" s="62" customFormat="1">
      <c r="A106" s="59"/>
      <c r="B106" s="38" t="s">
        <v>43</v>
      </c>
      <c r="C106" s="39">
        <f>SUM(C107:C113)</f>
        <v>2121</v>
      </c>
      <c r="D106" s="39">
        <f>SUM(D107:D113)</f>
        <v>0</v>
      </c>
      <c r="E106" s="39">
        <f>SUM(E107:E113)</f>
        <v>2121</v>
      </c>
      <c r="F106" s="39"/>
      <c r="G106" s="40">
        <v>0</v>
      </c>
      <c r="H106" s="40">
        <v>0</v>
      </c>
      <c r="I106" s="40">
        <v>0</v>
      </c>
      <c r="J106" s="56">
        <f>SUM(J113:J113)</f>
        <v>0</v>
      </c>
      <c r="K106" s="57">
        <f>SUM(K113:K113)</f>
        <v>0</v>
      </c>
      <c r="L106" s="58">
        <f>SUM(L113:L113)</f>
        <v>0</v>
      </c>
      <c r="M106" s="60"/>
      <c r="N106" s="60"/>
      <c r="O106" s="61"/>
      <c r="P106" s="39">
        <f t="shared" si="13"/>
        <v>2121</v>
      </c>
      <c r="Q106" s="39">
        <f t="shared" si="16"/>
        <v>2121</v>
      </c>
      <c r="R106" s="39"/>
    </row>
    <row r="107" spans="1:24">
      <c r="A107" s="37"/>
      <c r="B107" s="44" t="s">
        <v>60</v>
      </c>
      <c r="C107" s="10">
        <f>E107</f>
        <v>607</v>
      </c>
      <c r="D107" s="39"/>
      <c r="E107" s="10">
        <v>607</v>
      </c>
      <c r="F107" s="10"/>
      <c r="G107" s="11"/>
      <c r="H107" s="11"/>
      <c r="I107" s="11"/>
      <c r="J107" s="56"/>
      <c r="K107" s="57"/>
      <c r="L107" s="58"/>
      <c r="M107" s="18"/>
      <c r="N107" s="18"/>
      <c r="O107" s="19"/>
      <c r="P107" s="10">
        <f t="shared" si="13"/>
        <v>607</v>
      </c>
      <c r="Q107" s="10">
        <f t="shared" si="16"/>
        <v>607</v>
      </c>
      <c r="R107" s="10"/>
    </row>
    <row r="108" spans="1:24">
      <c r="A108" s="37"/>
      <c r="B108" s="44" t="s">
        <v>68</v>
      </c>
      <c r="C108" s="10">
        <f t="shared" ref="C108:C113" si="20">E108</f>
        <v>85</v>
      </c>
      <c r="D108" s="39"/>
      <c r="E108" s="10">
        <v>85</v>
      </c>
      <c r="F108" s="10"/>
      <c r="G108" s="11"/>
      <c r="H108" s="11"/>
      <c r="I108" s="11"/>
      <c r="J108" s="56"/>
      <c r="K108" s="57"/>
      <c r="L108" s="58"/>
      <c r="M108" s="18"/>
      <c r="N108" s="18"/>
      <c r="O108" s="19"/>
      <c r="P108" s="10">
        <f t="shared" si="13"/>
        <v>85</v>
      </c>
      <c r="Q108" s="10">
        <f t="shared" si="16"/>
        <v>85</v>
      </c>
      <c r="R108" s="10"/>
    </row>
    <row r="109" spans="1:24">
      <c r="A109" s="37"/>
      <c r="B109" s="44" t="s">
        <v>69</v>
      </c>
      <c r="C109" s="10">
        <f t="shared" si="20"/>
        <v>849</v>
      </c>
      <c r="D109" s="39"/>
      <c r="E109" s="10">
        <v>849</v>
      </c>
      <c r="F109" s="10"/>
      <c r="G109" s="11"/>
      <c r="H109" s="11"/>
      <c r="I109" s="11"/>
      <c r="J109" s="56"/>
      <c r="K109" s="57"/>
      <c r="L109" s="58"/>
      <c r="M109" s="18"/>
      <c r="N109" s="18"/>
      <c r="O109" s="19"/>
      <c r="P109" s="10">
        <f t="shared" si="13"/>
        <v>849</v>
      </c>
      <c r="Q109" s="10">
        <f t="shared" si="16"/>
        <v>849</v>
      </c>
      <c r="R109" s="10"/>
    </row>
    <row r="110" spans="1:24">
      <c r="A110" s="37"/>
      <c r="B110" s="44" t="s">
        <v>70</v>
      </c>
      <c r="C110" s="10">
        <f t="shared" si="20"/>
        <v>48</v>
      </c>
      <c r="D110" s="39"/>
      <c r="E110" s="10">
        <v>48</v>
      </c>
      <c r="F110" s="10"/>
      <c r="G110" s="11"/>
      <c r="H110" s="11"/>
      <c r="I110" s="11"/>
      <c r="J110" s="56"/>
      <c r="K110" s="57"/>
      <c r="L110" s="58"/>
      <c r="M110" s="18"/>
      <c r="N110" s="18"/>
      <c r="O110" s="19"/>
      <c r="P110" s="10">
        <f t="shared" si="13"/>
        <v>48</v>
      </c>
      <c r="Q110" s="10">
        <f t="shared" si="16"/>
        <v>48</v>
      </c>
      <c r="R110" s="10"/>
    </row>
    <row r="111" spans="1:24">
      <c r="A111" s="37"/>
      <c r="B111" s="29" t="s">
        <v>71</v>
      </c>
      <c r="C111" s="10">
        <f t="shared" si="20"/>
        <v>182</v>
      </c>
      <c r="D111" s="39"/>
      <c r="E111" s="10">
        <v>182</v>
      </c>
      <c r="F111" s="10"/>
      <c r="G111" s="11"/>
      <c r="H111" s="11"/>
      <c r="I111" s="11"/>
      <c r="J111" s="56"/>
      <c r="K111" s="57"/>
      <c r="L111" s="58"/>
      <c r="M111" s="18"/>
      <c r="N111" s="18"/>
      <c r="O111" s="19"/>
      <c r="P111" s="10">
        <f t="shared" si="13"/>
        <v>182</v>
      </c>
      <c r="Q111" s="10">
        <f t="shared" si="16"/>
        <v>182</v>
      </c>
      <c r="R111" s="10"/>
    </row>
    <row r="112" spans="1:24">
      <c r="A112" s="37"/>
      <c r="B112" s="51" t="s">
        <v>72</v>
      </c>
      <c r="C112" s="10">
        <f t="shared" si="20"/>
        <v>61</v>
      </c>
      <c r="D112" s="39"/>
      <c r="E112" s="10">
        <v>61</v>
      </c>
      <c r="F112" s="10"/>
      <c r="G112" s="11"/>
      <c r="H112" s="11"/>
      <c r="I112" s="11"/>
      <c r="J112" s="56"/>
      <c r="K112" s="57"/>
      <c r="L112" s="58"/>
      <c r="M112" s="18"/>
      <c r="N112" s="18"/>
      <c r="O112" s="19"/>
      <c r="P112" s="10">
        <f t="shared" si="13"/>
        <v>61</v>
      </c>
      <c r="Q112" s="10">
        <f t="shared" si="16"/>
        <v>61</v>
      </c>
      <c r="R112" s="10"/>
    </row>
    <row r="113" spans="1:24">
      <c r="A113" s="37" t="s">
        <v>18</v>
      </c>
      <c r="B113" s="51" t="s">
        <v>73</v>
      </c>
      <c r="C113" s="10">
        <f t="shared" si="20"/>
        <v>289</v>
      </c>
      <c r="D113" s="10"/>
      <c r="E113" s="10">
        <v>289</v>
      </c>
      <c r="F113" s="10"/>
      <c r="G113" s="11"/>
      <c r="H113" s="11"/>
      <c r="I113" s="11"/>
      <c r="J113" s="23"/>
      <c r="K113" s="24"/>
      <c r="L113" s="19"/>
      <c r="M113" s="18"/>
      <c r="N113" s="18"/>
      <c r="O113" s="19"/>
      <c r="P113" s="10">
        <f t="shared" si="13"/>
        <v>289</v>
      </c>
      <c r="Q113" s="10">
        <f t="shared" si="16"/>
        <v>289</v>
      </c>
      <c r="R113" s="10"/>
    </row>
    <row r="114" spans="1:24">
      <c r="A114" s="59"/>
      <c r="B114" s="147" t="s">
        <v>44</v>
      </c>
      <c r="C114" s="137">
        <f>C115+C117+C125</f>
        <v>5319</v>
      </c>
      <c r="D114" s="137" t="e">
        <f>D115+D117+D125+#REF!+#REF!+#REF!</f>
        <v>#REF!</v>
      </c>
      <c r="E114" s="137">
        <f>E115+E117+E125</f>
        <v>5319</v>
      </c>
      <c r="F114" s="137" t="s">
        <v>18</v>
      </c>
      <c r="G114" s="137">
        <f>G115+G117+G125</f>
        <v>0</v>
      </c>
      <c r="H114" s="137">
        <f>H115+H117+H125</f>
        <v>0</v>
      </c>
      <c r="I114" s="137">
        <v>0</v>
      </c>
      <c r="J114" s="137" t="e">
        <f>J115+J117+J125+#REF!+#REF!+#REF!</f>
        <v>#REF!</v>
      </c>
      <c r="K114" s="137" t="e">
        <f>K115+K117+K125+#REF!+#REF!+#REF!</f>
        <v>#REF!</v>
      </c>
      <c r="L114" s="137" t="e">
        <f>L115+L117+L125+#REF!+#REF!+#REF!</f>
        <v>#REF!</v>
      </c>
      <c r="M114" s="137" t="e">
        <f>M115+M117+M125+#REF!+#REF!+#REF!</f>
        <v>#REF!</v>
      </c>
      <c r="N114" s="137" t="e">
        <f>N115+N117+N125+#REF!+#REF!+#REF!</f>
        <v>#REF!</v>
      </c>
      <c r="O114" s="137" t="e">
        <f>O115+O117+O125+#REF!+#REF!+#REF!</f>
        <v>#REF!</v>
      </c>
      <c r="P114" s="137">
        <f>P115+P117+P125</f>
        <v>5319</v>
      </c>
      <c r="Q114" s="137">
        <f>Q115+Q117+Q125</f>
        <v>5319</v>
      </c>
      <c r="R114" s="137" t="s">
        <v>18</v>
      </c>
      <c r="U114" s="102"/>
    </row>
    <row r="115" spans="1:24" s="62" customFormat="1">
      <c r="A115" s="59"/>
      <c r="B115" s="38" t="s">
        <v>42</v>
      </c>
      <c r="C115" s="39">
        <f>SUM(C116:C116)</f>
        <v>3000</v>
      </c>
      <c r="D115" s="39">
        <f>SUM(D116:D116)</f>
        <v>0</v>
      </c>
      <c r="E115" s="39">
        <f>SUM(E116:E116)</f>
        <v>3000</v>
      </c>
      <c r="F115" s="39"/>
      <c r="G115" s="40"/>
      <c r="H115" s="40"/>
      <c r="I115" s="40"/>
      <c r="J115" s="56">
        <f>SUM(J116:J116)</f>
        <v>0</v>
      </c>
      <c r="K115" s="57">
        <f>SUM(K116:K116)</f>
        <v>0</v>
      </c>
      <c r="L115" s="58">
        <f>SUM(L116:L116)</f>
        <v>0</v>
      </c>
      <c r="M115" s="60"/>
      <c r="N115" s="60"/>
      <c r="O115" s="61"/>
      <c r="P115" s="39">
        <f t="shared" ref="P115:P124" si="21">G115+C115</f>
        <v>3000</v>
      </c>
      <c r="Q115" s="39">
        <f t="shared" ref="Q115:Q124" si="22">H115+E115</f>
        <v>3000</v>
      </c>
      <c r="R115" s="39" t="s">
        <v>18</v>
      </c>
      <c r="U115" s="102"/>
      <c r="X115" s="102"/>
    </row>
    <row r="116" spans="1:24">
      <c r="A116" s="59"/>
      <c r="B116" s="29" t="s">
        <v>104</v>
      </c>
      <c r="C116" s="10">
        <f>E116</f>
        <v>3000</v>
      </c>
      <c r="D116" s="10"/>
      <c r="E116" s="10">
        <v>3000</v>
      </c>
      <c r="F116" s="10"/>
      <c r="G116" s="40"/>
      <c r="H116" s="11"/>
      <c r="I116" s="11"/>
      <c r="J116" s="23"/>
      <c r="K116" s="24"/>
      <c r="L116" s="25"/>
      <c r="M116" s="18"/>
      <c r="N116" s="18"/>
      <c r="O116" s="19"/>
      <c r="P116" s="10">
        <f t="shared" si="21"/>
        <v>3000</v>
      </c>
      <c r="Q116" s="10">
        <f t="shared" si="22"/>
        <v>3000</v>
      </c>
      <c r="R116" s="10"/>
      <c r="U116" s="102"/>
      <c r="W116" s="62"/>
      <c r="X116" s="102"/>
    </row>
    <row r="117" spans="1:24" s="62" customFormat="1">
      <c r="A117" s="59"/>
      <c r="B117" s="38" t="s">
        <v>43</v>
      </c>
      <c r="C117" s="39">
        <f t="shared" ref="C117:D117" si="23">SUM(C118:C124)</f>
        <v>1048</v>
      </c>
      <c r="D117" s="39">
        <f t="shared" si="23"/>
        <v>0</v>
      </c>
      <c r="E117" s="39">
        <f>SUM(E118:E124)</f>
        <v>1048</v>
      </c>
      <c r="F117" s="39"/>
      <c r="G117" s="40"/>
      <c r="H117" s="40"/>
      <c r="I117" s="40"/>
      <c r="J117" s="56">
        <f>SUM(J124:J124)</f>
        <v>0</v>
      </c>
      <c r="K117" s="57">
        <f>SUM(K124:K124)</f>
        <v>0</v>
      </c>
      <c r="L117" s="58">
        <f>SUM(L124:L124)</f>
        <v>0</v>
      </c>
      <c r="M117" s="60"/>
      <c r="N117" s="60"/>
      <c r="O117" s="61"/>
      <c r="P117" s="39">
        <f t="shared" si="21"/>
        <v>1048</v>
      </c>
      <c r="Q117" s="39">
        <f t="shared" si="22"/>
        <v>1048</v>
      </c>
      <c r="R117" s="39"/>
      <c r="U117" s="102"/>
      <c r="X117" s="102"/>
    </row>
    <row r="118" spans="1:24">
      <c r="A118" s="59"/>
      <c r="B118" s="44" t="s">
        <v>60</v>
      </c>
      <c r="C118" s="10">
        <f>E118</f>
        <v>300</v>
      </c>
      <c r="D118" s="10"/>
      <c r="E118" s="10">
        <v>300</v>
      </c>
      <c r="F118" s="10"/>
      <c r="G118" s="40"/>
      <c r="H118" s="40"/>
      <c r="I118" s="11"/>
      <c r="J118" s="56"/>
      <c r="K118" s="57"/>
      <c r="L118" s="58"/>
      <c r="M118" s="18"/>
      <c r="N118" s="18"/>
      <c r="O118" s="19"/>
      <c r="P118" s="10">
        <f t="shared" si="21"/>
        <v>300</v>
      </c>
      <c r="Q118" s="10">
        <f t="shared" si="22"/>
        <v>300</v>
      </c>
      <c r="R118" s="10"/>
      <c r="U118" s="102"/>
      <c r="W118" s="62"/>
      <c r="X118" s="102"/>
    </row>
    <row r="119" spans="1:24">
      <c r="A119" s="59"/>
      <c r="B119" s="44" t="s">
        <v>68</v>
      </c>
      <c r="C119" s="10">
        <f t="shared" ref="C119:C124" si="24">E119</f>
        <v>42</v>
      </c>
      <c r="D119" s="10"/>
      <c r="E119" s="10">
        <v>42</v>
      </c>
      <c r="F119" s="10"/>
      <c r="G119" s="40"/>
      <c r="H119" s="40"/>
      <c r="I119" s="11"/>
      <c r="J119" s="56"/>
      <c r="K119" s="57"/>
      <c r="L119" s="58"/>
      <c r="M119" s="18"/>
      <c r="N119" s="18"/>
      <c r="O119" s="19"/>
      <c r="P119" s="10">
        <f t="shared" si="21"/>
        <v>42</v>
      </c>
      <c r="Q119" s="10">
        <f t="shared" si="22"/>
        <v>42</v>
      </c>
      <c r="R119" s="10"/>
      <c r="U119" s="102"/>
      <c r="W119" s="62"/>
      <c r="X119" s="102"/>
    </row>
    <row r="120" spans="1:24">
      <c r="A120" s="59"/>
      <c r="B120" s="44" t="s">
        <v>69</v>
      </c>
      <c r="C120" s="10">
        <f t="shared" si="24"/>
        <v>420</v>
      </c>
      <c r="D120" s="10"/>
      <c r="E120" s="10">
        <v>420</v>
      </c>
      <c r="F120" s="10"/>
      <c r="G120" s="40"/>
      <c r="H120" s="40"/>
      <c r="I120" s="11"/>
      <c r="J120" s="56"/>
      <c r="K120" s="57"/>
      <c r="L120" s="58"/>
      <c r="M120" s="18"/>
      <c r="N120" s="18"/>
      <c r="O120" s="19"/>
      <c r="P120" s="10">
        <f t="shared" si="21"/>
        <v>420</v>
      </c>
      <c r="Q120" s="10">
        <f t="shared" si="22"/>
        <v>420</v>
      </c>
      <c r="R120" s="10"/>
      <c r="U120" s="102"/>
      <c r="W120" s="62"/>
      <c r="X120" s="102"/>
    </row>
    <row r="121" spans="1:24">
      <c r="A121" s="59"/>
      <c r="B121" s="44" t="s">
        <v>70</v>
      </c>
      <c r="C121" s="10">
        <f t="shared" si="24"/>
        <v>24</v>
      </c>
      <c r="D121" s="10"/>
      <c r="E121" s="10">
        <v>24</v>
      </c>
      <c r="F121" s="10"/>
      <c r="G121" s="40"/>
      <c r="H121" s="40"/>
      <c r="I121" s="11"/>
      <c r="J121" s="56"/>
      <c r="K121" s="57"/>
      <c r="L121" s="58"/>
      <c r="M121" s="18"/>
      <c r="N121" s="18"/>
      <c r="O121" s="19"/>
      <c r="P121" s="10">
        <f t="shared" si="21"/>
        <v>24</v>
      </c>
      <c r="Q121" s="10">
        <f t="shared" si="22"/>
        <v>24</v>
      </c>
      <c r="R121" s="10"/>
      <c r="U121" s="102"/>
      <c r="W121" s="62"/>
      <c r="X121" s="102"/>
    </row>
    <row r="122" spans="1:24">
      <c r="A122" s="59"/>
      <c r="B122" s="29" t="s">
        <v>71</v>
      </c>
      <c r="C122" s="10">
        <f t="shared" si="24"/>
        <v>90</v>
      </c>
      <c r="D122" s="10"/>
      <c r="E122" s="10">
        <v>90</v>
      </c>
      <c r="F122" s="10"/>
      <c r="G122" s="40"/>
      <c r="H122" s="40"/>
      <c r="I122" s="11"/>
      <c r="J122" s="56"/>
      <c r="K122" s="57"/>
      <c r="L122" s="58"/>
      <c r="M122" s="18"/>
      <c r="N122" s="18"/>
      <c r="O122" s="19"/>
      <c r="P122" s="10">
        <f t="shared" si="21"/>
        <v>90</v>
      </c>
      <c r="Q122" s="10">
        <f t="shared" si="22"/>
        <v>90</v>
      </c>
      <c r="R122" s="10"/>
      <c r="U122" s="102"/>
      <c r="W122" s="62"/>
      <c r="X122" s="102"/>
    </row>
    <row r="123" spans="1:24">
      <c r="A123" s="59"/>
      <c r="B123" s="51" t="s">
        <v>72</v>
      </c>
      <c r="C123" s="10">
        <f t="shared" si="24"/>
        <v>30</v>
      </c>
      <c r="D123" s="10"/>
      <c r="E123" s="10">
        <v>30</v>
      </c>
      <c r="F123" s="10"/>
      <c r="G123" s="40"/>
      <c r="H123" s="40"/>
      <c r="I123" s="11"/>
      <c r="J123" s="56"/>
      <c r="K123" s="57"/>
      <c r="L123" s="58"/>
      <c r="M123" s="18"/>
      <c r="N123" s="18"/>
      <c r="O123" s="19"/>
      <c r="P123" s="10">
        <f t="shared" si="21"/>
        <v>30</v>
      </c>
      <c r="Q123" s="10">
        <f t="shared" si="22"/>
        <v>30</v>
      </c>
      <c r="R123" s="10"/>
      <c r="U123" s="102"/>
      <c r="W123" s="62"/>
      <c r="X123" s="102"/>
    </row>
    <row r="124" spans="1:24">
      <c r="A124" s="59"/>
      <c r="B124" s="51" t="s">
        <v>73</v>
      </c>
      <c r="C124" s="10">
        <f t="shared" si="24"/>
        <v>142</v>
      </c>
      <c r="D124" s="10"/>
      <c r="E124" s="10">
        <v>142</v>
      </c>
      <c r="F124" s="10"/>
      <c r="G124" s="40"/>
      <c r="H124" s="11"/>
      <c r="I124" s="11"/>
      <c r="J124" s="23"/>
      <c r="K124" s="24"/>
      <c r="L124" s="19"/>
      <c r="M124" s="18"/>
      <c r="N124" s="18"/>
      <c r="O124" s="19"/>
      <c r="P124" s="10">
        <f t="shared" si="21"/>
        <v>142</v>
      </c>
      <c r="Q124" s="10">
        <f t="shared" si="22"/>
        <v>142</v>
      </c>
      <c r="R124" s="10"/>
      <c r="U124" s="102"/>
      <c r="W124" s="62"/>
      <c r="X124" s="102"/>
    </row>
    <row r="125" spans="1:24" s="62" customFormat="1">
      <c r="A125" s="59"/>
      <c r="B125" s="38" t="s">
        <v>35</v>
      </c>
      <c r="C125" s="39">
        <f>SUM(C126:C126)</f>
        <v>1271</v>
      </c>
      <c r="D125" s="39" t="e">
        <f>#REF!+D126</f>
        <v>#REF!</v>
      </c>
      <c r="E125" s="39">
        <f>SUM(E126:E126)</f>
        <v>1271</v>
      </c>
      <c r="F125" s="39" t="s">
        <v>18</v>
      </c>
      <c r="G125" s="40">
        <f>G126</f>
        <v>0</v>
      </c>
      <c r="H125" s="40">
        <f>H126</f>
        <v>0</v>
      </c>
      <c r="I125" s="40">
        <v>0</v>
      </c>
      <c r="J125" s="56" t="e">
        <f>SUM(#REF!,#REF!,J126,#REF!,#REF!)</f>
        <v>#REF!</v>
      </c>
      <c r="K125" s="57" t="e">
        <f>SUM(#REF!,#REF!,K126,#REF!,#REF!)</f>
        <v>#REF!</v>
      </c>
      <c r="L125" s="57" t="e">
        <f>SUM(#REF!,#REF!,L126,#REF!,#REF!)</f>
        <v>#REF!</v>
      </c>
      <c r="M125" s="57" t="e">
        <f>SUM(#REF!,#REF!,M126,#REF!,#REF!)</f>
        <v>#REF!</v>
      </c>
      <c r="N125" s="57" t="e">
        <f>SUM(#REF!,#REF!,N126,#REF!,#REF!)</f>
        <v>#REF!</v>
      </c>
      <c r="O125" s="58" t="e">
        <f>SUM(#REF!,#REF!,O126,#REF!,#REF!)</f>
        <v>#REF!</v>
      </c>
      <c r="P125" s="39">
        <f>SUM(P126:P126)</f>
        <v>1271</v>
      </c>
      <c r="Q125" s="39">
        <f>SUM(Q126:Q126)</f>
        <v>1271</v>
      </c>
      <c r="R125" s="39" t="s">
        <v>18</v>
      </c>
      <c r="U125" s="102"/>
      <c r="X125" s="102"/>
    </row>
    <row r="126" spans="1:24">
      <c r="A126" s="59"/>
      <c r="B126" s="29" t="s">
        <v>105</v>
      </c>
      <c r="C126" s="10">
        <v>1271</v>
      </c>
      <c r="D126" s="10"/>
      <c r="E126" s="10">
        <v>1271</v>
      </c>
      <c r="F126" s="10"/>
      <c r="G126" s="11"/>
      <c r="H126" s="11"/>
      <c r="I126" s="11"/>
      <c r="J126" s="23"/>
      <c r="K126" s="24"/>
      <c r="L126" s="25"/>
      <c r="M126" s="18"/>
      <c r="N126" s="18"/>
      <c r="O126" s="19"/>
      <c r="P126" s="10">
        <f>G126+C126</f>
        <v>1271</v>
      </c>
      <c r="Q126" s="10">
        <f>E126+H126</f>
        <v>1271</v>
      </c>
      <c r="R126" s="10"/>
      <c r="U126" s="102"/>
      <c r="W126" s="62"/>
      <c r="X126" s="102"/>
    </row>
    <row r="127" spans="1:24">
      <c r="A127" s="59"/>
      <c r="B127" s="147" t="s">
        <v>45</v>
      </c>
      <c r="C127" s="137">
        <f>E127</f>
        <v>706</v>
      </c>
      <c r="D127" s="137" t="e">
        <f>#REF!+#REF!+#REF!+#REF!+#REF!+#REF!+#REF!+#REF!</f>
        <v>#REF!</v>
      </c>
      <c r="E127" s="137">
        <f>E128</f>
        <v>706</v>
      </c>
      <c r="F127" s="137" t="s">
        <v>18</v>
      </c>
      <c r="G127" s="137">
        <f>G128</f>
        <v>0</v>
      </c>
      <c r="H127" s="137">
        <f>H128</f>
        <v>0</v>
      </c>
      <c r="I127" s="137">
        <v>0</v>
      </c>
      <c r="J127" s="137">
        <f t="shared" ref="J127:Q127" si="25">SUM(J128:J128)</f>
        <v>0</v>
      </c>
      <c r="K127" s="137">
        <f t="shared" si="25"/>
        <v>0</v>
      </c>
      <c r="L127" s="137">
        <f t="shared" si="25"/>
        <v>0</v>
      </c>
      <c r="M127" s="137">
        <f t="shared" si="25"/>
        <v>0</v>
      </c>
      <c r="N127" s="137">
        <f t="shared" si="25"/>
        <v>0</v>
      </c>
      <c r="O127" s="137">
        <f t="shared" si="25"/>
        <v>0</v>
      </c>
      <c r="P127" s="137">
        <f t="shared" si="25"/>
        <v>706</v>
      </c>
      <c r="Q127" s="137">
        <f t="shared" si="25"/>
        <v>706</v>
      </c>
      <c r="R127" s="137" t="s">
        <v>18</v>
      </c>
      <c r="U127" s="102"/>
    </row>
    <row r="128" spans="1:24">
      <c r="A128" s="91"/>
      <c r="B128" s="29" t="s">
        <v>106</v>
      </c>
      <c r="C128" s="10">
        <v>706</v>
      </c>
      <c r="D128" s="10"/>
      <c r="E128" s="10">
        <v>706</v>
      </c>
      <c r="F128" s="10"/>
      <c r="G128" s="11"/>
      <c r="H128" s="27"/>
      <c r="I128" s="11"/>
      <c r="J128" s="86"/>
      <c r="K128" s="87"/>
      <c r="L128" s="19"/>
      <c r="M128" s="18"/>
      <c r="N128" s="18"/>
      <c r="O128" s="19"/>
      <c r="P128" s="10">
        <v>706</v>
      </c>
      <c r="Q128" s="10">
        <v>706</v>
      </c>
      <c r="R128" s="10"/>
    </row>
    <row r="129" spans="1:24">
      <c r="A129" s="59"/>
      <c r="B129" s="147" t="s">
        <v>107</v>
      </c>
      <c r="C129" s="137">
        <f>C130+C132+C140+C141+C142</f>
        <v>15250</v>
      </c>
      <c r="D129" s="137" t="e">
        <f>#REF!+#REF!+#REF!+#REF!+#REF!+#REF!+#REF!+#REF!</f>
        <v>#REF!</v>
      </c>
      <c r="E129" s="137">
        <f>E130+E132+E140+E141+E142</f>
        <v>15250</v>
      </c>
      <c r="F129" s="137"/>
      <c r="G129" s="137">
        <f>G130+G132+G140+G141+G142</f>
        <v>0</v>
      </c>
      <c r="H129" s="137">
        <f>H130+H132+H140+H141+H142</f>
        <v>0</v>
      </c>
      <c r="I129" s="137">
        <v>0</v>
      </c>
      <c r="J129" s="137" t="e">
        <f t="shared" ref="J129:O129" si="26">SUM(J130:J130)</f>
        <v>#REF!</v>
      </c>
      <c r="K129" s="137" t="e">
        <f t="shared" si="26"/>
        <v>#REF!</v>
      </c>
      <c r="L129" s="137" t="e">
        <f t="shared" si="26"/>
        <v>#REF!</v>
      </c>
      <c r="M129" s="137">
        <f t="shared" si="26"/>
        <v>0</v>
      </c>
      <c r="N129" s="137">
        <f t="shared" si="26"/>
        <v>0</v>
      </c>
      <c r="O129" s="137">
        <f t="shared" si="26"/>
        <v>0</v>
      </c>
      <c r="P129" s="137">
        <f>P130+P132+P140+P141+P142</f>
        <v>15250</v>
      </c>
      <c r="Q129" s="137">
        <f>Q130+Q132+Q140+Q141+Q142</f>
        <v>15250</v>
      </c>
      <c r="R129" s="137" t="s">
        <v>18</v>
      </c>
      <c r="U129" s="102"/>
    </row>
    <row r="130" spans="1:24" ht="12" customHeight="1">
      <c r="A130" s="37"/>
      <c r="B130" s="38" t="s">
        <v>122</v>
      </c>
      <c r="C130" s="39">
        <f>SUM(C131)</f>
        <v>7595</v>
      </c>
      <c r="D130" s="39" t="e">
        <f>#REF!</f>
        <v>#REF!</v>
      </c>
      <c r="E130" s="39">
        <f>SUM(E131)</f>
        <v>7595</v>
      </c>
      <c r="F130" s="39"/>
      <c r="G130" s="40"/>
      <c r="H130" s="41"/>
      <c r="I130" s="40"/>
      <c r="J130" s="42" t="e">
        <f>#REF!</f>
        <v>#REF!</v>
      </c>
      <c r="K130" s="43" t="e">
        <f>#REF!</f>
        <v>#REF!</v>
      </c>
      <c r="L130" s="43" t="e">
        <f>#REF!</f>
        <v>#REF!</v>
      </c>
      <c r="M130" s="18"/>
      <c r="N130" s="18"/>
      <c r="O130" s="19"/>
      <c r="P130" s="39">
        <f>SUM(P131)</f>
        <v>7595</v>
      </c>
      <c r="Q130" s="39">
        <f>SUM(Q131)</f>
        <v>7595</v>
      </c>
      <c r="R130" s="39"/>
    </row>
    <row r="131" spans="1:24" s="52" customFormat="1" ht="11.4" customHeight="1">
      <c r="A131" s="29"/>
      <c r="B131" s="44" t="s">
        <v>56</v>
      </c>
      <c r="C131" s="45">
        <v>7595</v>
      </c>
      <c r="D131" s="45"/>
      <c r="E131" s="45">
        <v>7595</v>
      </c>
      <c r="F131" s="45"/>
      <c r="G131" s="47"/>
      <c r="H131" s="46"/>
      <c r="I131" s="47"/>
      <c r="J131" s="48"/>
      <c r="K131" s="49"/>
      <c r="L131" s="50"/>
      <c r="M131" s="29"/>
      <c r="N131" s="29"/>
      <c r="O131" s="51"/>
      <c r="P131" s="45">
        <v>7595</v>
      </c>
      <c r="Q131" s="45">
        <v>7595</v>
      </c>
      <c r="R131" s="45"/>
      <c r="U131" s="101"/>
      <c r="X131" s="101"/>
    </row>
    <row r="132" spans="1:24" ht="11.4" customHeight="1">
      <c r="A132" s="37"/>
      <c r="B132" s="38" t="s">
        <v>59</v>
      </c>
      <c r="C132" s="39">
        <f>SUM(C133:C139)</f>
        <v>2655</v>
      </c>
      <c r="D132" s="39">
        <f>SUM(D133:D144)</f>
        <v>0</v>
      </c>
      <c r="E132" s="39">
        <f>SUM(E133:E139)</f>
        <v>2655</v>
      </c>
      <c r="F132" s="10"/>
      <c r="G132" s="40">
        <f>SUM(G133:G139)</f>
        <v>0</v>
      </c>
      <c r="H132" s="40">
        <f>SUM(H133:H139)</f>
        <v>0</v>
      </c>
      <c r="I132" s="40">
        <v>0</v>
      </c>
      <c r="J132" s="42"/>
      <c r="K132" s="43"/>
      <c r="L132" s="54"/>
      <c r="M132" s="18"/>
      <c r="N132" s="18"/>
      <c r="O132" s="19"/>
      <c r="P132" s="39">
        <f>SUM(P133:P139)</f>
        <v>2655</v>
      </c>
      <c r="Q132" s="39">
        <f>SUM(Q133:Q139)</f>
        <v>2655</v>
      </c>
      <c r="R132" s="10"/>
      <c r="U132" s="101"/>
      <c r="W132" s="52"/>
      <c r="X132" s="101"/>
    </row>
    <row r="133" spans="1:24" s="52" customFormat="1" ht="12">
      <c r="A133" s="29"/>
      <c r="B133" s="44" t="s">
        <v>61</v>
      </c>
      <c r="C133" s="45">
        <v>759</v>
      </c>
      <c r="D133" s="45"/>
      <c r="E133" s="45">
        <v>759</v>
      </c>
      <c r="F133" s="45"/>
      <c r="G133" s="11"/>
      <c r="H133" s="46"/>
      <c r="I133" s="47"/>
      <c r="J133" s="48"/>
      <c r="K133" s="49"/>
      <c r="L133" s="50"/>
      <c r="M133" s="29"/>
      <c r="N133" s="29"/>
      <c r="O133" s="51"/>
      <c r="P133" s="45">
        <v>759</v>
      </c>
      <c r="Q133" s="45">
        <v>759</v>
      </c>
      <c r="R133" s="45"/>
      <c r="U133" s="101"/>
      <c r="X133" s="101"/>
    </row>
    <row r="134" spans="1:24" s="52" customFormat="1" ht="12">
      <c r="A134" s="29"/>
      <c r="B134" s="44" t="s">
        <v>62</v>
      </c>
      <c r="C134" s="45">
        <v>107</v>
      </c>
      <c r="D134" s="45"/>
      <c r="E134" s="45">
        <v>107</v>
      </c>
      <c r="F134" s="45"/>
      <c r="G134" s="11"/>
      <c r="H134" s="46"/>
      <c r="I134" s="47"/>
      <c r="J134" s="48"/>
      <c r="K134" s="49"/>
      <c r="L134" s="50"/>
      <c r="M134" s="29"/>
      <c r="N134" s="29"/>
      <c r="O134" s="51"/>
      <c r="P134" s="45">
        <v>107</v>
      </c>
      <c r="Q134" s="45">
        <v>107</v>
      </c>
      <c r="R134" s="45"/>
      <c r="U134" s="101"/>
      <c r="X134" s="101"/>
    </row>
    <row r="135" spans="1:24" s="52" customFormat="1" ht="12">
      <c r="A135" s="29"/>
      <c r="B135" s="44" t="s">
        <v>63</v>
      </c>
      <c r="C135" s="45">
        <v>1063</v>
      </c>
      <c r="D135" s="45"/>
      <c r="E135" s="45">
        <v>1063</v>
      </c>
      <c r="F135" s="45"/>
      <c r="G135" s="11"/>
      <c r="H135" s="46"/>
      <c r="I135" s="47"/>
      <c r="J135" s="48"/>
      <c r="K135" s="49"/>
      <c r="L135" s="50"/>
      <c r="M135" s="29"/>
      <c r="N135" s="29"/>
      <c r="O135" s="51"/>
      <c r="P135" s="45">
        <v>1063</v>
      </c>
      <c r="Q135" s="45">
        <v>1063</v>
      </c>
      <c r="R135" s="45"/>
      <c r="U135" s="101"/>
      <c r="X135" s="101"/>
    </row>
    <row r="136" spans="1:24" s="52" customFormat="1" ht="14.4" customHeight="1">
      <c r="A136" s="29"/>
      <c r="B136" s="44" t="s">
        <v>64</v>
      </c>
      <c r="C136" s="45">
        <v>61</v>
      </c>
      <c r="D136" s="45"/>
      <c r="E136" s="45">
        <v>61</v>
      </c>
      <c r="F136" s="45"/>
      <c r="G136" s="11"/>
      <c r="H136" s="46"/>
      <c r="I136" s="47"/>
      <c r="J136" s="48"/>
      <c r="K136" s="49"/>
      <c r="L136" s="50"/>
      <c r="M136" s="29"/>
      <c r="N136" s="29"/>
      <c r="O136" s="51"/>
      <c r="P136" s="45">
        <v>61</v>
      </c>
      <c r="Q136" s="45">
        <v>61</v>
      </c>
      <c r="R136" s="45"/>
      <c r="U136" s="101"/>
      <c r="X136" s="101"/>
    </row>
    <row r="137" spans="1:24" s="52" customFormat="1" ht="13.2" customHeight="1">
      <c r="A137" s="29"/>
      <c r="B137" s="29" t="s">
        <v>65</v>
      </c>
      <c r="C137" s="45">
        <v>228</v>
      </c>
      <c r="D137" s="45"/>
      <c r="E137" s="45">
        <v>228</v>
      </c>
      <c r="F137" s="53"/>
      <c r="G137" s="11"/>
      <c r="H137" s="46"/>
      <c r="I137" s="47"/>
      <c r="J137" s="55"/>
      <c r="K137" s="29"/>
      <c r="L137" s="51"/>
      <c r="M137" s="29"/>
      <c r="N137" s="29"/>
      <c r="O137" s="51"/>
      <c r="P137" s="45">
        <v>228</v>
      </c>
      <c r="Q137" s="45">
        <v>228</v>
      </c>
      <c r="R137" s="53"/>
      <c r="U137" s="101"/>
      <c r="X137" s="101"/>
    </row>
    <row r="138" spans="1:24" s="52" customFormat="1" ht="13.8" customHeight="1">
      <c r="A138" s="29"/>
      <c r="B138" s="51" t="s">
        <v>66</v>
      </c>
      <c r="C138" s="45">
        <v>76</v>
      </c>
      <c r="D138" s="45"/>
      <c r="E138" s="45">
        <v>76</v>
      </c>
      <c r="F138" s="53"/>
      <c r="G138" s="11"/>
      <c r="H138" s="46"/>
      <c r="I138" s="47"/>
      <c r="J138" s="55"/>
      <c r="K138" s="29"/>
      <c r="L138" s="51"/>
      <c r="M138" s="29"/>
      <c r="N138" s="29"/>
      <c r="O138" s="51"/>
      <c r="P138" s="45">
        <v>76</v>
      </c>
      <c r="Q138" s="45">
        <v>76</v>
      </c>
      <c r="R138" s="53"/>
      <c r="U138" s="101"/>
      <c r="X138" s="101"/>
    </row>
    <row r="139" spans="1:24" s="52" customFormat="1" ht="12">
      <c r="A139" s="29"/>
      <c r="B139" s="51" t="s">
        <v>67</v>
      </c>
      <c r="C139" s="45">
        <v>361</v>
      </c>
      <c r="D139" s="45"/>
      <c r="E139" s="45">
        <v>361</v>
      </c>
      <c r="F139" s="53"/>
      <c r="G139" s="11"/>
      <c r="H139" s="46"/>
      <c r="I139" s="47"/>
      <c r="J139" s="55"/>
      <c r="K139" s="29"/>
      <c r="L139" s="51"/>
      <c r="M139" s="29"/>
      <c r="N139" s="29"/>
      <c r="O139" s="51"/>
      <c r="P139" s="45">
        <v>361</v>
      </c>
      <c r="Q139" s="45">
        <v>361</v>
      </c>
      <c r="R139" s="53"/>
      <c r="U139" s="101"/>
      <c r="X139" s="101"/>
    </row>
    <row r="140" spans="1:24" s="52" customFormat="1" ht="12">
      <c r="A140" s="29"/>
      <c r="B140" s="51" t="s">
        <v>165</v>
      </c>
      <c r="C140" s="45">
        <v>4171</v>
      </c>
      <c r="D140" s="45"/>
      <c r="E140" s="45">
        <v>4171</v>
      </c>
      <c r="F140" s="53"/>
      <c r="G140" s="11"/>
      <c r="H140" s="46"/>
      <c r="I140" s="47"/>
      <c r="J140" s="55"/>
      <c r="K140" s="29"/>
      <c r="L140" s="51"/>
      <c r="M140" s="29"/>
      <c r="N140" s="29"/>
      <c r="O140" s="51"/>
      <c r="P140" s="45">
        <v>4171</v>
      </c>
      <c r="Q140" s="45">
        <v>4171</v>
      </c>
      <c r="R140" s="53"/>
      <c r="U140" s="101"/>
      <c r="X140" s="101"/>
    </row>
    <row r="141" spans="1:24" s="52" customFormat="1" ht="12">
      <c r="A141" s="29"/>
      <c r="B141" s="29" t="s">
        <v>167</v>
      </c>
      <c r="C141" s="45">
        <v>750</v>
      </c>
      <c r="D141" s="45"/>
      <c r="E141" s="45">
        <v>750</v>
      </c>
      <c r="F141" s="53"/>
      <c r="G141" s="11"/>
      <c r="H141" s="46"/>
      <c r="I141" s="47"/>
      <c r="J141" s="55"/>
      <c r="K141" s="29"/>
      <c r="L141" s="51"/>
      <c r="M141" s="29"/>
      <c r="N141" s="29"/>
      <c r="O141" s="51"/>
      <c r="P141" s="45">
        <v>750</v>
      </c>
      <c r="Q141" s="45">
        <v>750</v>
      </c>
      <c r="R141" s="53"/>
      <c r="U141" s="101"/>
      <c r="X141" s="101"/>
    </row>
    <row r="142" spans="1:24" s="52" customFormat="1" ht="12">
      <c r="A142" s="29" t="s">
        <v>18</v>
      </c>
      <c r="B142" s="178" t="s">
        <v>171</v>
      </c>
      <c r="C142" s="45">
        <v>79</v>
      </c>
      <c r="D142" s="45"/>
      <c r="E142" s="45">
        <v>79</v>
      </c>
      <c r="F142" s="53"/>
      <c r="G142" s="11"/>
      <c r="H142" s="46"/>
      <c r="I142" s="47"/>
      <c r="J142" s="55"/>
      <c r="K142" s="29"/>
      <c r="L142" s="51"/>
      <c r="M142" s="29"/>
      <c r="N142" s="29"/>
      <c r="O142" s="51"/>
      <c r="P142" s="45">
        <v>79</v>
      </c>
      <c r="Q142" s="45">
        <v>79</v>
      </c>
      <c r="R142" s="53"/>
      <c r="U142" s="101"/>
      <c r="X142" s="101"/>
    </row>
    <row r="143" spans="1:24">
      <c r="A143" s="59"/>
      <c r="B143" s="147" t="s">
        <v>108</v>
      </c>
      <c r="C143" s="137">
        <f>C144+C148+C156+C161+C164+C166</f>
        <v>17500</v>
      </c>
      <c r="D143" s="137">
        <f>D144+D148+D161+D164+D166</f>
        <v>0</v>
      </c>
      <c r="E143" s="137">
        <f>E144+E148+E156+E161+E164+E166</f>
        <v>17500</v>
      </c>
      <c r="F143" s="137" t="s">
        <v>18</v>
      </c>
      <c r="G143" s="137">
        <f>G144+G146+G154+G156</f>
        <v>0</v>
      </c>
      <c r="H143" s="137">
        <f>H144+H146+H154+H156</f>
        <v>0</v>
      </c>
      <c r="I143" s="137">
        <v>0</v>
      </c>
      <c r="J143" s="137" t="e">
        <f t="shared" ref="J143:O143" si="27">J144+J148+J161+J164+J166</f>
        <v>#REF!</v>
      </c>
      <c r="K143" s="137" t="e">
        <f t="shared" si="27"/>
        <v>#REF!</v>
      </c>
      <c r="L143" s="137" t="e">
        <f t="shared" si="27"/>
        <v>#REF!</v>
      </c>
      <c r="M143" s="137" t="e">
        <f t="shared" si="27"/>
        <v>#REF!</v>
      </c>
      <c r="N143" s="137" t="e">
        <f t="shared" si="27"/>
        <v>#REF!</v>
      </c>
      <c r="O143" s="137" t="e">
        <f t="shared" si="27"/>
        <v>#REF!</v>
      </c>
      <c r="P143" s="137">
        <f>P144+P148+P156+P161+P164+P166</f>
        <v>17500</v>
      </c>
      <c r="Q143" s="137">
        <f>Q144+Q148+Q156+Q161+Q164+Q166</f>
        <v>17500</v>
      </c>
      <c r="R143" s="137" t="s">
        <v>18</v>
      </c>
      <c r="U143" s="102"/>
    </row>
    <row r="144" spans="1:24" s="62" customFormat="1">
      <c r="A144" s="59"/>
      <c r="B144" s="38" t="s">
        <v>42</v>
      </c>
      <c r="C144" s="39">
        <f>SUM(C145:C147)</f>
        <v>5425</v>
      </c>
      <c r="D144" s="39"/>
      <c r="E144" s="39">
        <f>SUM(E145:E147)</f>
        <v>5425</v>
      </c>
      <c r="F144" s="39"/>
      <c r="G144" s="40">
        <v>0</v>
      </c>
      <c r="H144" s="40">
        <v>0</v>
      </c>
      <c r="I144" s="40">
        <v>0</v>
      </c>
      <c r="J144" s="56">
        <f>SUM(J147:J147)</f>
        <v>0</v>
      </c>
      <c r="K144" s="57">
        <f>SUM(K147:K147)</f>
        <v>0</v>
      </c>
      <c r="L144" s="58">
        <f>SUM(L147:L147)</f>
        <v>0</v>
      </c>
      <c r="M144" s="60"/>
      <c r="N144" s="60"/>
      <c r="O144" s="61"/>
      <c r="P144" s="39">
        <f t="shared" ref="P144:P163" si="28">G144+C144</f>
        <v>5425</v>
      </c>
      <c r="Q144" s="39">
        <f t="shared" ref="Q144:Q163" si="29">H144+E144</f>
        <v>5425</v>
      </c>
      <c r="R144" s="39"/>
      <c r="U144" s="102"/>
      <c r="X144" s="102"/>
    </row>
    <row r="145" spans="1:24" s="62" customFormat="1">
      <c r="A145" s="59"/>
      <c r="B145" s="29" t="s">
        <v>109</v>
      </c>
      <c r="C145" s="10">
        <v>4850</v>
      </c>
      <c r="D145" s="10"/>
      <c r="E145" s="10">
        <v>4850</v>
      </c>
      <c r="F145" s="39"/>
      <c r="G145" s="40"/>
      <c r="H145" s="40"/>
      <c r="I145" s="40"/>
      <c r="J145" s="56"/>
      <c r="K145" s="57"/>
      <c r="L145" s="58"/>
      <c r="M145" s="60"/>
      <c r="N145" s="60"/>
      <c r="O145" s="61"/>
      <c r="P145" s="10">
        <v>4800</v>
      </c>
      <c r="Q145" s="10">
        <v>4800</v>
      </c>
      <c r="R145" s="39"/>
      <c r="U145" s="102"/>
      <c r="X145" s="102"/>
    </row>
    <row r="146" spans="1:24" s="62" customFormat="1">
      <c r="A146" s="59"/>
      <c r="B146" s="29" t="s">
        <v>110</v>
      </c>
      <c r="C146" s="10">
        <v>500</v>
      </c>
      <c r="D146" s="39"/>
      <c r="E146" s="10">
        <v>500</v>
      </c>
      <c r="F146" s="39"/>
      <c r="G146" s="40"/>
      <c r="H146" s="40"/>
      <c r="I146" s="40"/>
      <c r="J146" s="56"/>
      <c r="K146" s="57"/>
      <c r="L146" s="58"/>
      <c r="M146" s="60"/>
      <c r="N146" s="60"/>
      <c r="O146" s="61"/>
      <c r="P146" s="10">
        <v>500</v>
      </c>
      <c r="Q146" s="10">
        <v>500</v>
      </c>
      <c r="R146" s="39"/>
      <c r="U146" s="102"/>
      <c r="X146" s="102"/>
    </row>
    <row r="147" spans="1:24">
      <c r="A147" s="59"/>
      <c r="B147" s="29" t="s">
        <v>29</v>
      </c>
      <c r="C147" s="10">
        <v>75</v>
      </c>
      <c r="D147" s="10"/>
      <c r="E147" s="10">
        <v>75</v>
      </c>
      <c r="F147" s="10"/>
      <c r="G147" s="40"/>
      <c r="H147" s="11"/>
      <c r="I147" s="11"/>
      <c r="J147" s="23"/>
      <c r="K147" s="24"/>
      <c r="L147" s="25"/>
      <c r="M147" s="18"/>
      <c r="N147" s="18"/>
      <c r="O147" s="19"/>
      <c r="P147" s="10">
        <f t="shared" si="28"/>
        <v>75</v>
      </c>
      <c r="Q147" s="10">
        <f t="shared" si="29"/>
        <v>75</v>
      </c>
      <c r="R147" s="10"/>
      <c r="U147" s="102"/>
      <c r="W147" s="62"/>
      <c r="X147" s="102"/>
    </row>
    <row r="148" spans="1:24" s="62" customFormat="1">
      <c r="A148" s="59"/>
      <c r="B148" s="38" t="s">
        <v>43</v>
      </c>
      <c r="C148" s="39">
        <f>SUM(C149:C155)</f>
        <v>1896</v>
      </c>
      <c r="D148" s="39"/>
      <c r="E148" s="39">
        <f>SUM(E149:E155)</f>
        <v>1896</v>
      </c>
      <c r="F148" s="39"/>
      <c r="G148" s="40">
        <v>0</v>
      </c>
      <c r="H148" s="40">
        <v>0</v>
      </c>
      <c r="I148" s="40">
        <v>0</v>
      </c>
      <c r="J148" s="56">
        <f>SUM(J155:J155)</f>
        <v>0</v>
      </c>
      <c r="K148" s="57">
        <f>SUM(K155:K155)</f>
        <v>0</v>
      </c>
      <c r="L148" s="58">
        <f>SUM(L155:L155)</f>
        <v>0</v>
      </c>
      <c r="M148" s="60"/>
      <c r="N148" s="60"/>
      <c r="O148" s="61"/>
      <c r="P148" s="39">
        <f>SUM(P149:P155)</f>
        <v>1896</v>
      </c>
      <c r="Q148" s="39">
        <f>SUM(Q149:Q155)</f>
        <v>1896</v>
      </c>
      <c r="R148" s="39"/>
      <c r="U148" s="102"/>
      <c r="X148" s="102"/>
    </row>
    <row r="149" spans="1:24">
      <c r="A149" s="59"/>
      <c r="B149" s="44" t="s">
        <v>111</v>
      </c>
      <c r="C149" s="10">
        <v>543</v>
      </c>
      <c r="D149" s="39"/>
      <c r="E149" s="10">
        <v>543</v>
      </c>
      <c r="F149" s="10"/>
      <c r="G149" s="40"/>
      <c r="H149" s="40"/>
      <c r="I149" s="11"/>
      <c r="J149" s="56"/>
      <c r="K149" s="57"/>
      <c r="L149" s="58"/>
      <c r="M149" s="18"/>
      <c r="N149" s="18"/>
      <c r="O149" s="19"/>
      <c r="P149" s="10">
        <f t="shared" si="28"/>
        <v>543</v>
      </c>
      <c r="Q149" s="10">
        <f t="shared" si="29"/>
        <v>543</v>
      </c>
      <c r="R149" s="10"/>
      <c r="U149" s="102"/>
      <c r="W149" s="62"/>
      <c r="X149" s="102"/>
    </row>
    <row r="150" spans="1:24">
      <c r="A150" s="59"/>
      <c r="B150" s="44" t="s">
        <v>68</v>
      </c>
      <c r="C150" s="10">
        <v>76</v>
      </c>
      <c r="D150" s="39"/>
      <c r="E150" s="10">
        <v>76</v>
      </c>
      <c r="F150" s="10"/>
      <c r="G150" s="40"/>
      <c r="H150" s="40"/>
      <c r="I150" s="11"/>
      <c r="J150" s="56"/>
      <c r="K150" s="57"/>
      <c r="L150" s="58"/>
      <c r="M150" s="18"/>
      <c r="N150" s="18"/>
      <c r="O150" s="19"/>
      <c r="P150" s="10">
        <f t="shared" si="28"/>
        <v>76</v>
      </c>
      <c r="Q150" s="10">
        <f t="shared" si="29"/>
        <v>76</v>
      </c>
      <c r="R150" s="10"/>
      <c r="U150" s="102"/>
      <c r="W150" s="62"/>
      <c r="X150" s="102"/>
    </row>
    <row r="151" spans="1:24">
      <c r="A151" s="59"/>
      <c r="B151" s="44" t="s">
        <v>69</v>
      </c>
      <c r="C151" s="10">
        <v>759</v>
      </c>
      <c r="D151" s="39"/>
      <c r="E151" s="10">
        <v>759</v>
      </c>
      <c r="F151" s="10"/>
      <c r="G151" s="40"/>
      <c r="H151" s="40"/>
      <c r="I151" s="11"/>
      <c r="J151" s="56"/>
      <c r="K151" s="57"/>
      <c r="L151" s="58"/>
      <c r="M151" s="18"/>
      <c r="N151" s="18"/>
      <c r="O151" s="19"/>
      <c r="P151" s="10">
        <f t="shared" si="28"/>
        <v>759</v>
      </c>
      <c r="Q151" s="10">
        <f t="shared" si="29"/>
        <v>759</v>
      </c>
      <c r="R151" s="10"/>
      <c r="U151" s="102"/>
      <c r="W151" s="62"/>
      <c r="X151" s="102"/>
    </row>
    <row r="152" spans="1:24">
      <c r="A152" s="59"/>
      <c r="B152" s="44" t="s">
        <v>70</v>
      </c>
      <c r="C152" s="10">
        <v>43</v>
      </c>
      <c r="D152" s="39"/>
      <c r="E152" s="10">
        <v>43</v>
      </c>
      <c r="F152" s="10"/>
      <c r="G152" s="40"/>
      <c r="H152" s="40"/>
      <c r="I152" s="11"/>
      <c r="J152" s="56"/>
      <c r="K152" s="57"/>
      <c r="L152" s="58"/>
      <c r="M152" s="18"/>
      <c r="N152" s="18"/>
      <c r="O152" s="19"/>
      <c r="P152" s="10">
        <f t="shared" si="28"/>
        <v>43</v>
      </c>
      <c r="Q152" s="10">
        <f t="shared" si="29"/>
        <v>43</v>
      </c>
      <c r="R152" s="10"/>
      <c r="U152" s="102"/>
      <c r="W152" s="62"/>
      <c r="X152" s="102"/>
    </row>
    <row r="153" spans="1:24">
      <c r="A153" s="59"/>
      <c r="B153" s="29" t="s">
        <v>71</v>
      </c>
      <c r="C153" s="10">
        <v>163</v>
      </c>
      <c r="D153" s="39"/>
      <c r="E153" s="10">
        <v>163</v>
      </c>
      <c r="F153" s="10"/>
      <c r="G153" s="40"/>
      <c r="H153" s="40"/>
      <c r="I153" s="11"/>
      <c r="J153" s="56"/>
      <c r="K153" s="57"/>
      <c r="L153" s="58"/>
      <c r="M153" s="18"/>
      <c r="N153" s="18"/>
      <c r="O153" s="19"/>
      <c r="P153" s="10">
        <f t="shared" si="28"/>
        <v>163</v>
      </c>
      <c r="Q153" s="10">
        <f t="shared" si="29"/>
        <v>163</v>
      </c>
      <c r="R153" s="10"/>
      <c r="U153" s="102"/>
      <c r="W153" s="62"/>
      <c r="X153" s="102"/>
    </row>
    <row r="154" spans="1:24">
      <c r="A154" s="59"/>
      <c r="B154" s="51" t="s">
        <v>72</v>
      </c>
      <c r="C154" s="10">
        <v>54</v>
      </c>
      <c r="D154" s="39"/>
      <c r="E154" s="10">
        <v>54</v>
      </c>
      <c r="F154" s="10"/>
      <c r="G154" s="40"/>
      <c r="H154" s="40"/>
      <c r="I154" s="11"/>
      <c r="J154" s="56"/>
      <c r="K154" s="57"/>
      <c r="L154" s="58"/>
      <c r="M154" s="18"/>
      <c r="N154" s="18"/>
      <c r="O154" s="19"/>
      <c r="P154" s="10">
        <f t="shared" si="28"/>
        <v>54</v>
      </c>
      <c r="Q154" s="10">
        <f t="shared" si="29"/>
        <v>54</v>
      </c>
      <c r="R154" s="10"/>
      <c r="U154" s="102"/>
      <c r="W154" s="62"/>
      <c r="X154" s="102"/>
    </row>
    <row r="155" spans="1:24">
      <c r="A155" s="59"/>
      <c r="B155" s="51" t="s">
        <v>73</v>
      </c>
      <c r="C155" s="10">
        <v>258</v>
      </c>
      <c r="D155" s="10"/>
      <c r="E155" s="10">
        <v>258</v>
      </c>
      <c r="F155" s="10"/>
      <c r="G155" s="40"/>
      <c r="H155" s="11"/>
      <c r="I155" s="11"/>
      <c r="J155" s="23"/>
      <c r="K155" s="24"/>
      <c r="L155" s="19"/>
      <c r="M155" s="18"/>
      <c r="N155" s="18"/>
      <c r="O155" s="19"/>
      <c r="P155" s="10">
        <f t="shared" si="28"/>
        <v>258</v>
      </c>
      <c r="Q155" s="10">
        <f t="shared" si="29"/>
        <v>258</v>
      </c>
      <c r="R155" s="10"/>
      <c r="U155" s="102"/>
      <c r="W155" s="62"/>
      <c r="X155" s="102"/>
    </row>
    <row r="156" spans="1:24" s="62" customFormat="1">
      <c r="A156" s="59"/>
      <c r="B156" s="38" t="s">
        <v>33</v>
      </c>
      <c r="C156" s="39">
        <f>SUM(C157:C160)</f>
        <v>7150</v>
      </c>
      <c r="D156" s="39">
        <f>SUM(D157:D162)</f>
        <v>0</v>
      </c>
      <c r="E156" s="39">
        <f>SUM(E157:E160)</f>
        <v>7150</v>
      </c>
      <c r="F156" s="39"/>
      <c r="G156" s="40">
        <f>SUM(G157+G158+G159)</f>
        <v>0</v>
      </c>
      <c r="H156" s="40">
        <f>SUM(H157+H158+H159)</f>
        <v>0</v>
      </c>
      <c r="I156" s="40">
        <v>0</v>
      </c>
      <c r="J156" s="56" t="e">
        <f>J157+#REF!+J162+#REF!</f>
        <v>#REF!</v>
      </c>
      <c r="K156" s="57" t="e">
        <f>K157+#REF!+K162+#REF!</f>
        <v>#REF!</v>
      </c>
      <c r="L156" s="58" t="e">
        <f>L157+#REF!+L162+#REF!</f>
        <v>#REF!</v>
      </c>
      <c r="M156" s="60"/>
      <c r="N156" s="60"/>
      <c r="O156" s="61"/>
      <c r="P156" s="39">
        <f>SUM(P157:P160)</f>
        <v>7150</v>
      </c>
      <c r="Q156" s="39">
        <v>7150</v>
      </c>
      <c r="R156" s="39"/>
      <c r="U156" s="101"/>
      <c r="W156" s="52"/>
      <c r="X156" s="101"/>
    </row>
    <row r="157" spans="1:24">
      <c r="A157" s="59"/>
      <c r="B157" s="29" t="s">
        <v>75</v>
      </c>
      <c r="C157" s="10">
        <v>3000</v>
      </c>
      <c r="D157" s="10"/>
      <c r="E157" s="10">
        <v>3000</v>
      </c>
      <c r="F157" s="10"/>
      <c r="G157" s="40"/>
      <c r="H157" s="11"/>
      <c r="I157" s="11"/>
      <c r="J157" s="63"/>
      <c r="K157" s="64"/>
      <c r="L157" s="19"/>
      <c r="M157" s="18"/>
      <c r="N157" s="18"/>
      <c r="O157" s="19"/>
      <c r="P157" s="10">
        <f t="shared" ref="P157:P160" si="30">G157+C157</f>
        <v>3000</v>
      </c>
      <c r="Q157" s="10">
        <f>E157+H157</f>
        <v>3000</v>
      </c>
      <c r="R157" s="10"/>
      <c r="U157" s="101"/>
      <c r="W157" s="52"/>
      <c r="X157" s="101"/>
    </row>
    <row r="158" spans="1:24">
      <c r="A158" s="59"/>
      <c r="B158" s="51" t="s">
        <v>74</v>
      </c>
      <c r="C158" s="10">
        <v>500</v>
      </c>
      <c r="D158" s="10"/>
      <c r="E158" s="10">
        <v>500</v>
      </c>
      <c r="F158" s="10"/>
      <c r="G158" s="11"/>
      <c r="H158" s="11"/>
      <c r="I158" s="11"/>
      <c r="J158" s="23"/>
      <c r="K158" s="24"/>
      <c r="L158" s="19"/>
      <c r="M158" s="18"/>
      <c r="N158" s="18"/>
      <c r="O158" s="19"/>
      <c r="P158" s="10">
        <f t="shared" si="30"/>
        <v>500</v>
      </c>
      <c r="Q158" s="10">
        <v>500</v>
      </c>
      <c r="R158" s="10"/>
      <c r="U158" s="102"/>
      <c r="W158" s="62"/>
      <c r="X158" s="102"/>
    </row>
    <row r="159" spans="1:24">
      <c r="A159" s="59"/>
      <c r="B159" s="51" t="s">
        <v>76</v>
      </c>
      <c r="C159" s="10">
        <v>1650</v>
      </c>
      <c r="D159" s="10"/>
      <c r="E159" s="10">
        <v>1650</v>
      </c>
      <c r="F159" s="10"/>
      <c r="G159" s="11"/>
      <c r="H159" s="11"/>
      <c r="I159" s="11"/>
      <c r="J159" s="23"/>
      <c r="K159" s="24"/>
      <c r="L159" s="19"/>
      <c r="M159" s="18"/>
      <c r="N159" s="18"/>
      <c r="O159" s="19"/>
      <c r="P159" s="10">
        <v>1650</v>
      </c>
      <c r="Q159" s="10">
        <v>1650</v>
      </c>
      <c r="R159" s="10"/>
      <c r="U159" s="102"/>
      <c r="W159" s="62"/>
      <c r="X159" s="102"/>
    </row>
    <row r="160" spans="1:24">
      <c r="A160" s="59"/>
      <c r="B160" s="51" t="s">
        <v>112</v>
      </c>
      <c r="C160" s="10">
        <v>2000</v>
      </c>
      <c r="D160" s="10"/>
      <c r="E160" s="10">
        <v>2000</v>
      </c>
      <c r="F160" s="10"/>
      <c r="G160" s="40"/>
      <c r="H160" s="11"/>
      <c r="I160" s="11"/>
      <c r="J160" s="23"/>
      <c r="K160" s="24"/>
      <c r="L160" s="19"/>
      <c r="M160" s="18"/>
      <c r="N160" s="18"/>
      <c r="O160" s="19"/>
      <c r="P160" s="10">
        <f t="shared" si="30"/>
        <v>2000</v>
      </c>
      <c r="Q160" s="10">
        <v>2000</v>
      </c>
      <c r="R160" s="10"/>
      <c r="U160" s="102"/>
      <c r="W160" s="62"/>
      <c r="X160" s="102"/>
    </row>
    <row r="161" spans="1:24" s="62" customFormat="1">
      <c r="A161" s="59"/>
      <c r="B161" s="38" t="s">
        <v>35</v>
      </c>
      <c r="C161" s="39">
        <f>SUM(C162:C163)</f>
        <v>525</v>
      </c>
      <c r="D161" s="39"/>
      <c r="E161" s="39">
        <f>SUM(E162:E163)</f>
        <v>525</v>
      </c>
      <c r="F161" s="39"/>
      <c r="G161" s="40">
        <v>0</v>
      </c>
      <c r="H161" s="40">
        <v>0</v>
      </c>
      <c r="I161" s="40">
        <v>0</v>
      </c>
      <c r="J161" s="39" t="e">
        <f t="shared" ref="J161:Q161" si="31">SUM(J162:J163)</f>
        <v>#REF!</v>
      </c>
      <c r="K161" s="39" t="e">
        <f t="shared" si="31"/>
        <v>#REF!</v>
      </c>
      <c r="L161" s="39" t="e">
        <f t="shared" si="31"/>
        <v>#REF!</v>
      </c>
      <c r="M161" s="39">
        <f t="shared" si="31"/>
        <v>0</v>
      </c>
      <c r="N161" s="39">
        <f t="shared" si="31"/>
        <v>0</v>
      </c>
      <c r="O161" s="39">
        <f t="shared" si="31"/>
        <v>0</v>
      </c>
      <c r="P161" s="39">
        <f t="shared" si="31"/>
        <v>525</v>
      </c>
      <c r="Q161" s="39">
        <f t="shared" si="31"/>
        <v>525</v>
      </c>
      <c r="R161" s="39"/>
      <c r="U161" s="102"/>
      <c r="X161" s="102"/>
    </row>
    <row r="162" spans="1:24">
      <c r="A162" s="59"/>
      <c r="B162" s="29" t="s">
        <v>36</v>
      </c>
      <c r="C162" s="10">
        <v>500</v>
      </c>
      <c r="D162" s="10"/>
      <c r="E162" s="10">
        <v>500</v>
      </c>
      <c r="F162" s="10" t="s">
        <v>18</v>
      </c>
      <c r="G162" s="40"/>
      <c r="H162" s="27"/>
      <c r="I162" s="11"/>
      <c r="J162" s="23" t="e">
        <f>SUM(#REF!)</f>
        <v>#REF!</v>
      </c>
      <c r="K162" s="24" t="e">
        <f>SUM(#REF!)</f>
        <v>#REF!</v>
      </c>
      <c r="L162" s="68" t="e">
        <f>SUM(#REF!)</f>
        <v>#REF!</v>
      </c>
      <c r="M162" s="18"/>
      <c r="N162" s="18"/>
      <c r="O162" s="19"/>
      <c r="P162" s="10">
        <f t="shared" si="28"/>
        <v>500</v>
      </c>
      <c r="Q162" s="10">
        <f t="shared" si="29"/>
        <v>500</v>
      </c>
      <c r="R162" s="10" t="s">
        <v>18</v>
      </c>
      <c r="U162" s="102"/>
      <c r="W162" s="62"/>
      <c r="X162" s="102"/>
    </row>
    <row r="163" spans="1:24">
      <c r="A163" s="59"/>
      <c r="B163" s="51" t="s">
        <v>46</v>
      </c>
      <c r="C163" s="10">
        <v>25</v>
      </c>
      <c r="D163" s="10"/>
      <c r="E163" s="10">
        <v>25</v>
      </c>
      <c r="F163" s="10"/>
      <c r="G163" s="40"/>
      <c r="H163" s="27"/>
      <c r="I163" s="11"/>
      <c r="J163" s="23"/>
      <c r="K163" s="24"/>
      <c r="L163" s="25"/>
      <c r="M163" s="18"/>
      <c r="N163" s="18"/>
      <c r="O163" s="19"/>
      <c r="P163" s="10">
        <f t="shared" si="28"/>
        <v>25</v>
      </c>
      <c r="Q163" s="10">
        <f t="shared" si="29"/>
        <v>25</v>
      </c>
      <c r="R163" s="10"/>
      <c r="U163" s="102"/>
      <c r="W163" s="62"/>
      <c r="X163" s="102"/>
    </row>
    <row r="164" spans="1:24" s="62" customFormat="1">
      <c r="A164" s="59"/>
      <c r="B164" s="38" t="s">
        <v>113</v>
      </c>
      <c r="C164" s="39">
        <f>SUM(C165)</f>
        <v>750</v>
      </c>
      <c r="D164" s="39"/>
      <c r="E164" s="39">
        <f>SUM(E165)</f>
        <v>750</v>
      </c>
      <c r="F164" s="39"/>
      <c r="G164" s="40">
        <v>0</v>
      </c>
      <c r="H164" s="67">
        <v>0</v>
      </c>
      <c r="I164" s="40">
        <v>0</v>
      </c>
      <c r="J164" s="69">
        <f t="shared" ref="J164:L164" si="32">SUM(J165:J165)</f>
        <v>0</v>
      </c>
      <c r="K164" s="70">
        <f t="shared" si="32"/>
        <v>0</v>
      </c>
      <c r="L164" s="71">
        <f t="shared" si="32"/>
        <v>0</v>
      </c>
      <c r="M164" s="60"/>
      <c r="N164" s="60"/>
      <c r="O164" s="61"/>
      <c r="P164" s="39">
        <f>SUM(P165)</f>
        <v>750</v>
      </c>
      <c r="Q164" s="39">
        <f>SUM(Q165)</f>
        <v>750</v>
      </c>
      <c r="R164" s="39"/>
      <c r="U164" s="102"/>
      <c r="X164" s="102"/>
    </row>
    <row r="165" spans="1:24">
      <c r="A165" s="37"/>
      <c r="B165" s="29" t="s">
        <v>114</v>
      </c>
      <c r="C165" s="10">
        <v>750</v>
      </c>
      <c r="D165" s="10"/>
      <c r="E165" s="10">
        <v>750</v>
      </c>
      <c r="F165" s="39"/>
      <c r="G165" s="40"/>
      <c r="H165" s="27"/>
      <c r="I165" s="11"/>
      <c r="J165" s="72"/>
      <c r="K165" s="73"/>
      <c r="L165" s="74"/>
      <c r="M165" s="18"/>
      <c r="N165" s="18"/>
      <c r="O165" s="19"/>
      <c r="P165" s="10">
        <f>G165+C165</f>
        <v>750</v>
      </c>
      <c r="Q165" s="10">
        <f>E165+H165</f>
        <v>750</v>
      </c>
      <c r="R165" s="39"/>
      <c r="U165" s="102"/>
      <c r="W165" s="62"/>
      <c r="X165" s="102"/>
    </row>
    <row r="166" spans="1:24" s="62" customFormat="1">
      <c r="A166" s="59"/>
      <c r="B166" s="38" t="s">
        <v>39</v>
      </c>
      <c r="C166" s="39">
        <f>SUM(C167:C169)</f>
        <v>1754</v>
      </c>
      <c r="D166" s="39"/>
      <c r="E166" s="39">
        <f>SUM(E167:E169)</f>
        <v>1754</v>
      </c>
      <c r="F166" s="39" t="s">
        <v>18</v>
      </c>
      <c r="G166" s="40">
        <v>0</v>
      </c>
      <c r="H166" s="67">
        <v>0</v>
      </c>
      <c r="I166" s="40">
        <v>0</v>
      </c>
      <c r="J166" s="39" t="e">
        <f>#REF!+#REF!+#REF!+#REF!+#REF!+J167+#REF!+#REF!+#REF!+#REF!+#REF!+J168+J169+#REF!+#REF!+#REF!+#REF!+#REF!+#REF!+#REF!+#REF!</f>
        <v>#REF!</v>
      </c>
      <c r="K166" s="39" t="e">
        <f>#REF!+#REF!+#REF!+#REF!+#REF!+K167+#REF!+#REF!+#REF!+#REF!+#REF!+K168+K169+#REF!+#REF!+#REF!+#REF!+#REF!+#REF!+#REF!+#REF!</f>
        <v>#REF!</v>
      </c>
      <c r="L166" s="39" t="e">
        <f>#REF!+#REF!+#REF!+#REF!+#REF!+L167+#REF!+#REF!+#REF!+#REF!+#REF!+L168+L169+#REF!+#REF!+#REF!+#REF!+#REF!+#REF!+#REF!+#REF!</f>
        <v>#REF!</v>
      </c>
      <c r="M166" s="39" t="e">
        <f>#REF!+#REF!+#REF!+#REF!+#REF!+M167+#REF!+#REF!+#REF!+#REF!+#REF!+M168+M169+#REF!+#REF!+#REF!+#REF!+#REF!+#REF!+#REF!+#REF!</f>
        <v>#REF!</v>
      </c>
      <c r="N166" s="39" t="e">
        <f>#REF!+#REF!+#REF!+#REF!+#REF!+N167+#REF!+#REF!+#REF!+#REF!+#REF!+N168+N169+#REF!+#REF!+#REF!+#REF!+#REF!+#REF!+#REF!+#REF!</f>
        <v>#REF!</v>
      </c>
      <c r="O166" s="39" t="e">
        <f>#REF!+#REF!+#REF!+#REF!+#REF!+O167+#REF!+#REF!+#REF!+#REF!+#REF!+O168+O169+#REF!+#REF!+#REF!+#REF!+#REF!+#REF!+#REF!+#REF!</f>
        <v>#REF!</v>
      </c>
      <c r="P166" s="39">
        <f t="shared" ref="P166:P169" si="33">G166+C166</f>
        <v>1754</v>
      </c>
      <c r="Q166" s="39">
        <f t="shared" ref="Q166:Q169" si="34">H166+E166</f>
        <v>1754</v>
      </c>
      <c r="R166" s="39" t="s">
        <v>18</v>
      </c>
      <c r="U166" s="102"/>
      <c r="X166" s="102"/>
    </row>
    <row r="167" spans="1:24">
      <c r="A167" s="81"/>
      <c r="B167" s="29" t="s">
        <v>115</v>
      </c>
      <c r="C167" s="10">
        <v>304</v>
      </c>
      <c r="D167" s="10"/>
      <c r="E167" s="10">
        <v>304</v>
      </c>
      <c r="F167" s="10" t="s">
        <v>18</v>
      </c>
      <c r="G167" s="40"/>
      <c r="H167" s="80"/>
      <c r="I167" s="11"/>
      <c r="J167" s="82" t="e">
        <f>#REF!+#REF!+#REF!</f>
        <v>#REF!</v>
      </c>
      <c r="K167" s="83" t="e">
        <f>#REF!+#REF!+#REF!</f>
        <v>#REF!</v>
      </c>
      <c r="L167" s="84" t="e">
        <f>#REF!+#REF!+#REF!</f>
        <v>#REF!</v>
      </c>
      <c r="M167" s="18"/>
      <c r="N167" s="18"/>
      <c r="O167" s="19"/>
      <c r="P167" s="10">
        <f t="shared" si="33"/>
        <v>304</v>
      </c>
      <c r="Q167" s="10">
        <f t="shared" si="34"/>
        <v>304</v>
      </c>
      <c r="R167" s="10" t="s">
        <v>18</v>
      </c>
      <c r="U167" s="102"/>
      <c r="W167" s="62"/>
      <c r="X167" s="102"/>
    </row>
    <row r="168" spans="1:24">
      <c r="A168" s="37"/>
      <c r="B168" s="29" t="s">
        <v>96</v>
      </c>
      <c r="C168" s="10">
        <v>50</v>
      </c>
      <c r="D168" s="10"/>
      <c r="E168" s="10">
        <v>50</v>
      </c>
      <c r="F168" s="10"/>
      <c r="G168" s="40"/>
      <c r="H168" s="80"/>
      <c r="I168" s="11"/>
      <c r="J168" s="23"/>
      <c r="K168" s="24"/>
      <c r="L168" s="19"/>
      <c r="M168" s="18"/>
      <c r="N168" s="18"/>
      <c r="O168" s="19"/>
      <c r="P168" s="10">
        <f t="shared" si="33"/>
        <v>50</v>
      </c>
      <c r="Q168" s="10">
        <f t="shared" si="34"/>
        <v>50</v>
      </c>
      <c r="R168" s="10"/>
      <c r="U168" s="102"/>
      <c r="W168" s="62"/>
      <c r="X168" s="102"/>
    </row>
    <row r="169" spans="1:24">
      <c r="A169" s="85"/>
      <c r="B169" s="29" t="s">
        <v>47</v>
      </c>
      <c r="C169" s="10">
        <v>1400</v>
      </c>
      <c r="D169" s="10"/>
      <c r="E169" s="10">
        <v>1400</v>
      </c>
      <c r="F169" s="10"/>
      <c r="G169" s="40"/>
      <c r="H169" s="27"/>
      <c r="I169" s="11"/>
      <c r="J169" s="23"/>
      <c r="K169" s="24"/>
      <c r="L169" s="19"/>
      <c r="M169" s="18"/>
      <c r="N169" s="18"/>
      <c r="O169" s="19"/>
      <c r="P169" s="10">
        <f t="shared" si="33"/>
        <v>1400</v>
      </c>
      <c r="Q169" s="10">
        <f t="shared" si="34"/>
        <v>1400</v>
      </c>
      <c r="R169" s="10"/>
      <c r="U169" s="102"/>
      <c r="W169" s="62"/>
      <c r="X169" s="102"/>
    </row>
    <row r="170" spans="1:24">
      <c r="A170" s="37"/>
      <c r="B170" s="147" t="s">
        <v>116</v>
      </c>
      <c r="C170" s="143">
        <f>C171+C175+C184+C186+C193+C205+C211+C213+C224+C228</f>
        <v>486179</v>
      </c>
      <c r="D170" s="143"/>
      <c r="E170" s="143">
        <f>E171+E175+E184+E186+E193+E205+E211+E213+E224+E228</f>
        <v>469834</v>
      </c>
      <c r="F170" s="143">
        <f>F228</f>
        <v>16345</v>
      </c>
      <c r="G170" s="143">
        <f>G171+G175+G184+G186+G193+G205+G211+G213+G224+G228</f>
        <v>-132</v>
      </c>
      <c r="H170" s="143">
        <f>H171+H175+H184+H186+H193+H205+H211+H213+H224+H228</f>
        <v>-132</v>
      </c>
      <c r="I170" s="143">
        <f>I171+I175+I184+I186+I193+I205+I211+I213+I224+I228</f>
        <v>0</v>
      </c>
      <c r="J170" s="143"/>
      <c r="K170" s="143"/>
      <c r="L170" s="143"/>
      <c r="M170" s="143"/>
      <c r="N170" s="143"/>
      <c r="O170" s="143"/>
      <c r="P170" s="143">
        <f>P171+P175+P184+P186+P193+P205+P211+P213+P224+P228</f>
        <v>486047</v>
      </c>
      <c r="Q170" s="143">
        <f>Q171+Q175+Q184+Q186+Q193+Q205+Q211+Q213+Q224+Q228</f>
        <v>469702</v>
      </c>
      <c r="R170" s="143">
        <f>R228</f>
        <v>16345</v>
      </c>
    </row>
    <row r="171" spans="1:24">
      <c r="A171" s="37"/>
      <c r="B171" s="38" t="s">
        <v>27</v>
      </c>
      <c r="C171" s="39">
        <f>SUM(C172:C174)</f>
        <v>263146</v>
      </c>
      <c r="D171" s="39" t="e">
        <f>#REF!</f>
        <v>#REF!</v>
      </c>
      <c r="E171" s="39">
        <f>SUM(E172:E174)</f>
        <v>263146</v>
      </c>
      <c r="F171" s="39"/>
      <c r="G171" s="40">
        <f>SUM(G172:G174)</f>
        <v>0</v>
      </c>
      <c r="H171" s="40">
        <f>SUM(H172:H174)</f>
        <v>0</v>
      </c>
      <c r="I171" s="40">
        <f>SUM(I172+I173)</f>
        <v>0</v>
      </c>
      <c r="J171" s="42" t="e">
        <f>#REF!</f>
        <v>#REF!</v>
      </c>
      <c r="K171" s="43" t="e">
        <f>#REF!</f>
        <v>#REF!</v>
      </c>
      <c r="L171" s="43" t="e">
        <f>#REF!</f>
        <v>#REF!</v>
      </c>
      <c r="M171" s="18"/>
      <c r="N171" s="18"/>
      <c r="O171" s="19"/>
      <c r="P171" s="39">
        <f>SUM(P172:P174)</f>
        <v>263146</v>
      </c>
      <c r="Q171" s="39">
        <f>SUM(Q172:Q174)</f>
        <v>263146</v>
      </c>
      <c r="R171" s="39"/>
    </row>
    <row r="172" spans="1:24" s="52" customFormat="1" ht="12">
      <c r="A172" s="29"/>
      <c r="B172" s="44" t="s">
        <v>28</v>
      </c>
      <c r="C172" s="10">
        <v>224487</v>
      </c>
      <c r="D172" s="10"/>
      <c r="E172" s="10">
        <v>224487</v>
      </c>
      <c r="F172" s="45"/>
      <c r="G172" s="46"/>
      <c r="H172" s="46"/>
      <c r="I172" s="47"/>
      <c r="J172" s="48"/>
      <c r="K172" s="49"/>
      <c r="L172" s="50"/>
      <c r="M172" s="29"/>
      <c r="N172" s="29"/>
      <c r="O172" s="51"/>
      <c r="P172" s="10">
        <v>224487</v>
      </c>
      <c r="Q172" s="10">
        <v>224487</v>
      </c>
      <c r="R172" s="45"/>
      <c r="U172" s="101"/>
      <c r="X172" s="101"/>
    </row>
    <row r="173" spans="1:24" s="52" customFormat="1" ht="12">
      <c r="A173" s="29"/>
      <c r="B173" s="44" t="s">
        <v>188</v>
      </c>
      <c r="C173" s="10">
        <v>27987</v>
      </c>
      <c r="D173" s="10"/>
      <c r="E173" s="10">
        <v>27987</v>
      </c>
      <c r="F173" s="45"/>
      <c r="G173" s="95"/>
      <c r="H173" s="95"/>
      <c r="I173" s="47"/>
      <c r="J173" s="48"/>
      <c r="K173" s="49"/>
      <c r="L173" s="50"/>
      <c r="M173" s="29"/>
      <c r="N173" s="29"/>
      <c r="O173" s="51"/>
      <c r="P173" s="10">
        <v>27987</v>
      </c>
      <c r="Q173" s="10">
        <v>27987</v>
      </c>
      <c r="R173" s="45"/>
      <c r="U173" s="101"/>
      <c r="X173" s="101"/>
    </row>
    <row r="174" spans="1:24" s="52" customFormat="1" ht="12">
      <c r="A174" s="29"/>
      <c r="B174" s="44" t="s">
        <v>29</v>
      </c>
      <c r="C174" s="10">
        <v>10672</v>
      </c>
      <c r="D174" s="10"/>
      <c r="E174" s="10">
        <v>10672</v>
      </c>
      <c r="F174" s="45"/>
      <c r="G174" s="46"/>
      <c r="H174" s="46"/>
      <c r="I174" s="47"/>
      <c r="J174" s="48"/>
      <c r="K174" s="49"/>
      <c r="L174" s="50"/>
      <c r="M174" s="29"/>
      <c r="N174" s="29"/>
      <c r="O174" s="51"/>
      <c r="P174" s="10">
        <v>10672</v>
      </c>
      <c r="Q174" s="10">
        <v>10672</v>
      </c>
      <c r="R174" s="45"/>
      <c r="U174" s="101"/>
      <c r="X174" s="101"/>
    </row>
    <row r="175" spans="1:24">
      <c r="A175" s="37"/>
      <c r="B175" s="38" t="s">
        <v>59</v>
      </c>
      <c r="C175" s="39">
        <f>SUM(C176:C183)</f>
        <v>91970</v>
      </c>
      <c r="D175" s="39">
        <f>SUM(D176:D183)</f>
        <v>0</v>
      </c>
      <c r="E175" s="39">
        <f>SUM(E176:E183)</f>
        <v>91970</v>
      </c>
      <c r="F175" s="10"/>
      <c r="G175" s="40">
        <f>SUM(G176+G177+G178+G179+G180+G181+G182+G183)</f>
        <v>0</v>
      </c>
      <c r="H175" s="40">
        <f>SUM(H176+H177+H178+H179+H180+H181+H182+H183)</f>
        <v>0</v>
      </c>
      <c r="I175" s="40">
        <f>SUM(I176+I178)</f>
        <v>0</v>
      </c>
      <c r="J175" s="42"/>
      <c r="K175" s="43"/>
      <c r="L175" s="54"/>
      <c r="M175" s="18"/>
      <c r="N175" s="18"/>
      <c r="O175" s="19"/>
      <c r="P175" s="39">
        <f>SUM(P176:P183)</f>
        <v>91970</v>
      </c>
      <c r="Q175" s="39">
        <f>SUM(Q176:Q183)</f>
        <v>91970</v>
      </c>
      <c r="R175" s="10"/>
      <c r="U175" s="101"/>
      <c r="W175" s="52"/>
      <c r="X175" s="101"/>
    </row>
    <row r="176" spans="1:24" s="52" customFormat="1" ht="12">
      <c r="A176" s="29"/>
      <c r="B176" s="44" t="s">
        <v>60</v>
      </c>
      <c r="C176" s="10">
        <v>23212</v>
      </c>
      <c r="D176" s="10"/>
      <c r="E176" s="10">
        <v>23212</v>
      </c>
      <c r="F176" s="45"/>
      <c r="G176" s="95"/>
      <c r="H176" s="95"/>
      <c r="I176" s="47"/>
      <c r="J176" s="48"/>
      <c r="K176" s="49"/>
      <c r="L176" s="50"/>
      <c r="M176" s="29"/>
      <c r="N176" s="29"/>
      <c r="O176" s="51"/>
      <c r="P176" s="10">
        <v>23212</v>
      </c>
      <c r="Q176" s="10">
        <v>23212</v>
      </c>
      <c r="R176" s="45"/>
      <c r="U176" s="101"/>
      <c r="X176" s="101"/>
    </row>
    <row r="177" spans="1:24" s="52" customFormat="1" ht="12">
      <c r="A177" s="29"/>
      <c r="B177" s="44" t="s">
        <v>162</v>
      </c>
      <c r="C177" s="10">
        <v>3100</v>
      </c>
      <c r="D177" s="10"/>
      <c r="E177" s="10">
        <v>3100</v>
      </c>
      <c r="F177" s="45"/>
      <c r="G177" s="95"/>
      <c r="H177" s="95"/>
      <c r="I177" s="47"/>
      <c r="J177" s="48"/>
      <c r="K177" s="49"/>
      <c r="L177" s="50"/>
      <c r="M177" s="29"/>
      <c r="N177" s="29"/>
      <c r="O177" s="51"/>
      <c r="P177" s="10">
        <v>3100</v>
      </c>
      <c r="Q177" s="10">
        <v>3100</v>
      </c>
      <c r="R177" s="45"/>
      <c r="U177" s="101"/>
      <c r="X177" s="101"/>
    </row>
    <row r="178" spans="1:24" s="52" customFormat="1" ht="12">
      <c r="A178" s="29"/>
      <c r="B178" s="44" t="s">
        <v>68</v>
      </c>
      <c r="C178" s="10">
        <v>3689</v>
      </c>
      <c r="D178" s="10"/>
      <c r="E178" s="10">
        <v>3689</v>
      </c>
      <c r="F178" s="45"/>
      <c r="G178" s="95"/>
      <c r="H178" s="95"/>
      <c r="I178" s="47"/>
      <c r="J178" s="48"/>
      <c r="K178" s="49"/>
      <c r="L178" s="50"/>
      <c r="M178" s="29"/>
      <c r="N178" s="29"/>
      <c r="O178" s="51"/>
      <c r="P178" s="10">
        <v>3689</v>
      </c>
      <c r="Q178" s="10">
        <v>3689</v>
      </c>
      <c r="R178" s="45"/>
      <c r="U178" s="101"/>
      <c r="X178" s="101"/>
    </row>
    <row r="179" spans="1:24" s="52" customFormat="1" ht="12">
      <c r="A179" s="29"/>
      <c r="B179" s="44" t="s">
        <v>69</v>
      </c>
      <c r="C179" s="10">
        <v>36843</v>
      </c>
      <c r="D179" s="10"/>
      <c r="E179" s="10">
        <v>36843</v>
      </c>
      <c r="F179" s="45"/>
      <c r="G179" s="95"/>
      <c r="H179" s="95"/>
      <c r="I179" s="47"/>
      <c r="J179" s="48"/>
      <c r="K179" s="49"/>
      <c r="L179" s="50"/>
      <c r="M179" s="29"/>
      <c r="N179" s="29"/>
      <c r="O179" s="51"/>
      <c r="P179" s="10">
        <v>36843</v>
      </c>
      <c r="Q179" s="10">
        <v>36843</v>
      </c>
      <c r="R179" s="45"/>
      <c r="U179" s="101"/>
      <c r="X179" s="101"/>
    </row>
    <row r="180" spans="1:24" s="52" customFormat="1" ht="12">
      <c r="A180" s="29"/>
      <c r="B180" s="44" t="s">
        <v>70</v>
      </c>
      <c r="C180" s="10">
        <v>2106</v>
      </c>
      <c r="D180" s="10"/>
      <c r="E180" s="10">
        <v>2106</v>
      </c>
      <c r="F180" s="45"/>
      <c r="G180" s="95"/>
      <c r="H180" s="95"/>
      <c r="I180" s="47"/>
      <c r="J180" s="48"/>
      <c r="K180" s="49"/>
      <c r="L180" s="50"/>
      <c r="M180" s="29"/>
      <c r="N180" s="29"/>
      <c r="O180" s="51"/>
      <c r="P180" s="10">
        <v>2106</v>
      </c>
      <c r="Q180" s="10">
        <v>2106</v>
      </c>
      <c r="R180" s="45"/>
      <c r="U180" s="101"/>
      <c r="X180" s="101"/>
    </row>
    <row r="181" spans="1:24" s="52" customFormat="1" ht="12">
      <c r="A181" s="29"/>
      <c r="B181" s="29" t="s">
        <v>71</v>
      </c>
      <c r="C181" s="10">
        <v>7891</v>
      </c>
      <c r="D181" s="10"/>
      <c r="E181" s="10">
        <v>7891</v>
      </c>
      <c r="F181" s="53"/>
      <c r="G181" s="95"/>
      <c r="H181" s="95"/>
      <c r="I181" s="47"/>
      <c r="J181" s="55"/>
      <c r="K181" s="29"/>
      <c r="L181" s="51"/>
      <c r="M181" s="29"/>
      <c r="N181" s="29"/>
      <c r="O181" s="51"/>
      <c r="P181" s="10">
        <v>7891</v>
      </c>
      <c r="Q181" s="10">
        <v>7891</v>
      </c>
      <c r="R181" s="53"/>
      <c r="U181" s="101"/>
      <c r="X181" s="101"/>
    </row>
    <row r="182" spans="1:24" s="52" customFormat="1" ht="12">
      <c r="A182" s="29"/>
      <c r="B182" s="51" t="s">
        <v>72</v>
      </c>
      <c r="C182" s="10">
        <v>2630</v>
      </c>
      <c r="D182" s="10"/>
      <c r="E182" s="10">
        <v>2630</v>
      </c>
      <c r="F182" s="53"/>
      <c r="G182" s="95"/>
      <c r="H182" s="95"/>
      <c r="I182" s="47"/>
      <c r="J182" s="55"/>
      <c r="K182" s="29"/>
      <c r="L182" s="51"/>
      <c r="M182" s="29"/>
      <c r="N182" s="29"/>
      <c r="O182" s="51"/>
      <c r="P182" s="10">
        <v>2630</v>
      </c>
      <c r="Q182" s="10">
        <v>2630</v>
      </c>
      <c r="R182" s="53"/>
      <c r="U182" s="101"/>
      <c r="X182" s="101"/>
    </row>
    <row r="183" spans="1:24" s="52" customFormat="1" ht="12">
      <c r="A183" s="29"/>
      <c r="B183" s="51" t="s">
        <v>73</v>
      </c>
      <c r="C183" s="10">
        <v>12499</v>
      </c>
      <c r="D183" s="10"/>
      <c r="E183" s="10">
        <v>12499</v>
      </c>
      <c r="F183" s="53"/>
      <c r="G183" s="95"/>
      <c r="H183" s="95"/>
      <c r="I183" s="47"/>
      <c r="J183" s="55"/>
      <c r="K183" s="29"/>
      <c r="L183" s="51"/>
      <c r="M183" s="29"/>
      <c r="N183" s="29"/>
      <c r="O183" s="51"/>
      <c r="P183" s="10">
        <v>12499</v>
      </c>
      <c r="Q183" s="10">
        <v>12499</v>
      </c>
      <c r="R183" s="53"/>
      <c r="U183" s="101"/>
      <c r="X183" s="101"/>
    </row>
    <row r="184" spans="1:24">
      <c r="A184" s="37"/>
      <c r="B184" s="38" t="s">
        <v>31</v>
      </c>
      <c r="C184" s="39">
        <f>SUM(C185)</f>
        <v>750</v>
      </c>
      <c r="D184" s="39">
        <f>SUM(D185:D185)</f>
        <v>0</v>
      </c>
      <c r="E184" s="39">
        <f>SUM(E185)</f>
        <v>750</v>
      </c>
      <c r="F184" s="10"/>
      <c r="G184" s="40">
        <f>SUM(G185)</f>
        <v>0</v>
      </c>
      <c r="H184" s="40">
        <f>SUM(H185)</f>
        <v>0</v>
      </c>
      <c r="I184" s="40">
        <v>0</v>
      </c>
      <c r="J184" s="56">
        <f>SUM(J185:J185)</f>
        <v>0</v>
      </c>
      <c r="K184" s="57">
        <f>SUM(K185:K185)</f>
        <v>0</v>
      </c>
      <c r="L184" s="58">
        <f>SUM(L185:L185)</f>
        <v>0</v>
      </c>
      <c r="M184" s="18"/>
      <c r="N184" s="18"/>
      <c r="O184" s="19"/>
      <c r="P184" s="39">
        <f>SUM(P185)</f>
        <v>750</v>
      </c>
      <c r="Q184" s="39">
        <f>SUM(Q185)</f>
        <v>750</v>
      </c>
      <c r="R184" s="10"/>
      <c r="U184" s="101"/>
      <c r="W184" s="52"/>
      <c r="X184" s="101"/>
    </row>
    <row r="185" spans="1:24">
      <c r="A185" s="37"/>
      <c r="B185" s="29" t="s">
        <v>32</v>
      </c>
      <c r="C185" s="10">
        <v>750</v>
      </c>
      <c r="D185" s="10"/>
      <c r="E185" s="10">
        <v>750</v>
      </c>
      <c r="F185" s="39"/>
      <c r="G185" s="11"/>
      <c r="H185" s="27"/>
      <c r="I185" s="11"/>
      <c r="J185" s="23"/>
      <c r="K185" s="24"/>
      <c r="L185" s="19"/>
      <c r="M185" s="18"/>
      <c r="N185" s="18"/>
      <c r="O185" s="19"/>
      <c r="P185" s="10">
        <v>750</v>
      </c>
      <c r="Q185" s="10">
        <v>750</v>
      </c>
      <c r="R185" s="39"/>
      <c r="U185" s="101"/>
      <c r="W185" s="52"/>
      <c r="X185" s="101"/>
    </row>
    <row r="186" spans="1:24" s="62" customFormat="1">
      <c r="A186" s="59"/>
      <c r="B186" s="38" t="s">
        <v>33</v>
      </c>
      <c r="C186" s="39">
        <f>SUM(C187:C192)</f>
        <v>37080</v>
      </c>
      <c r="D186" s="39" t="e">
        <f>SUM(D187:D192)</f>
        <v>#REF!</v>
      </c>
      <c r="E186" s="39">
        <f>SUM(E187:E192)</f>
        <v>37080</v>
      </c>
      <c r="F186" s="39"/>
      <c r="G186" s="40">
        <f>SUM(G187+G188+G189+G190)</f>
        <v>0</v>
      </c>
      <c r="H186" s="40">
        <f>SUM(H187+H188+H189+H190)</f>
        <v>0</v>
      </c>
      <c r="I186" s="40">
        <f>SUM(I187+I188)</f>
        <v>0</v>
      </c>
      <c r="J186" s="56" t="e">
        <f>J187+J190+J192+#REF!</f>
        <v>#REF!</v>
      </c>
      <c r="K186" s="57" t="e">
        <f>K187+K190+K192+#REF!</f>
        <v>#REF!</v>
      </c>
      <c r="L186" s="58" t="e">
        <f>L187+L190+L192+#REF!</f>
        <v>#REF!</v>
      </c>
      <c r="M186" s="60"/>
      <c r="N186" s="60"/>
      <c r="O186" s="61"/>
      <c r="P186" s="39">
        <f>SUM(P187:P192)</f>
        <v>37080</v>
      </c>
      <c r="Q186" s="39">
        <f>SUM(Q187:Q192)</f>
        <v>37080</v>
      </c>
      <c r="R186" s="39"/>
      <c r="U186" s="101"/>
      <c r="W186" s="52"/>
      <c r="X186" s="101"/>
    </row>
    <row r="187" spans="1:24">
      <c r="A187" s="59"/>
      <c r="B187" s="29" t="s">
        <v>75</v>
      </c>
      <c r="C187" s="10">
        <v>10000</v>
      </c>
      <c r="D187" s="10"/>
      <c r="E187" s="10">
        <v>10000</v>
      </c>
      <c r="F187" s="10"/>
      <c r="G187" s="11"/>
      <c r="H187" s="11"/>
      <c r="I187" s="11"/>
      <c r="J187" s="63"/>
      <c r="K187" s="64"/>
      <c r="L187" s="19"/>
      <c r="M187" s="18"/>
      <c r="N187" s="18"/>
      <c r="O187" s="19"/>
      <c r="P187" s="10">
        <f t="shared" ref="P187" si="35">G187+C187</f>
        <v>10000</v>
      </c>
      <c r="Q187" s="10">
        <f>E187+H187</f>
        <v>10000</v>
      </c>
      <c r="R187" s="10"/>
      <c r="U187" s="101"/>
      <c r="W187" s="52"/>
      <c r="X187" s="101"/>
    </row>
    <row r="188" spans="1:24">
      <c r="A188" s="59"/>
      <c r="B188" s="29" t="s">
        <v>74</v>
      </c>
      <c r="C188" s="10">
        <v>6050</v>
      </c>
      <c r="D188" s="10"/>
      <c r="E188" s="10">
        <v>6050</v>
      </c>
      <c r="F188" s="10"/>
      <c r="G188" s="11"/>
      <c r="H188" s="11"/>
      <c r="I188" s="11"/>
      <c r="J188" s="63"/>
      <c r="K188" s="64"/>
      <c r="L188" s="19"/>
      <c r="M188" s="18"/>
      <c r="N188" s="18"/>
      <c r="O188" s="19"/>
      <c r="P188" s="10">
        <v>6050</v>
      </c>
      <c r="Q188" s="10">
        <v>6050</v>
      </c>
      <c r="R188" s="10"/>
      <c r="U188" s="101"/>
      <c r="W188" s="52"/>
      <c r="X188" s="101"/>
    </row>
    <row r="189" spans="1:24">
      <c r="A189" s="59"/>
      <c r="B189" s="29" t="s">
        <v>76</v>
      </c>
      <c r="C189" s="10">
        <v>14500</v>
      </c>
      <c r="D189" s="10"/>
      <c r="E189" s="10">
        <v>14500</v>
      </c>
      <c r="F189" s="10"/>
      <c r="G189" s="11"/>
      <c r="H189" s="11"/>
      <c r="I189" s="11"/>
      <c r="J189" s="63"/>
      <c r="K189" s="64"/>
      <c r="L189" s="19"/>
      <c r="M189" s="18"/>
      <c r="N189" s="18"/>
      <c r="O189" s="19"/>
      <c r="P189" s="10">
        <v>14500</v>
      </c>
      <c r="Q189" s="10">
        <v>14500</v>
      </c>
      <c r="R189" s="10"/>
      <c r="U189" s="101"/>
      <c r="W189" s="52"/>
      <c r="X189" s="101"/>
    </row>
    <row r="190" spans="1:24">
      <c r="A190" s="37"/>
      <c r="B190" s="29" t="s">
        <v>34</v>
      </c>
      <c r="C190" s="10">
        <v>5050</v>
      </c>
      <c r="D190" s="10"/>
      <c r="E190" s="10">
        <v>5050</v>
      </c>
      <c r="F190" s="10"/>
      <c r="G190" s="11"/>
      <c r="H190" s="11"/>
      <c r="I190" s="11"/>
      <c r="J190" s="63"/>
      <c r="K190" s="64"/>
      <c r="L190" s="19"/>
      <c r="M190" s="18"/>
      <c r="N190" s="18"/>
      <c r="O190" s="19"/>
      <c r="P190" s="10">
        <f t="shared" ref="P190" si="36">G190+C190</f>
        <v>5050</v>
      </c>
      <c r="Q190" s="10">
        <f>E190+H190</f>
        <v>5050</v>
      </c>
      <c r="R190" s="10"/>
      <c r="U190" s="101"/>
      <c r="W190" s="52"/>
      <c r="X190" s="101"/>
    </row>
    <row r="191" spans="1:24">
      <c r="A191" s="37"/>
      <c r="B191" s="29" t="s">
        <v>77</v>
      </c>
      <c r="C191" s="10">
        <v>330</v>
      </c>
      <c r="D191" s="10"/>
      <c r="E191" s="10">
        <v>330</v>
      </c>
      <c r="F191" s="10"/>
      <c r="G191" s="11"/>
      <c r="H191" s="27"/>
      <c r="I191" s="11"/>
      <c r="J191" s="96"/>
      <c r="K191" s="68"/>
      <c r="L191" s="19"/>
      <c r="M191" s="19"/>
      <c r="N191" s="19"/>
      <c r="O191" s="19"/>
      <c r="P191" s="10">
        <v>330</v>
      </c>
      <c r="Q191" s="10">
        <v>330</v>
      </c>
      <c r="R191" s="10"/>
      <c r="U191" s="101"/>
      <c r="W191" s="52"/>
      <c r="X191" s="101"/>
    </row>
    <row r="192" spans="1:24">
      <c r="A192" s="37"/>
      <c r="B192" s="29" t="s">
        <v>78</v>
      </c>
      <c r="C192" s="10">
        <v>1150</v>
      </c>
      <c r="D192" s="10" t="e">
        <f>#REF!+#REF!</f>
        <v>#REF!</v>
      </c>
      <c r="E192" s="10">
        <v>1150</v>
      </c>
      <c r="F192" s="10" t="s">
        <v>18</v>
      </c>
      <c r="G192" s="11"/>
      <c r="H192" s="27"/>
      <c r="I192" s="11"/>
      <c r="J192" s="65" t="e">
        <f>#REF!+#REF!</f>
        <v>#REF!</v>
      </c>
      <c r="K192" s="66" t="e">
        <f>#REF!+#REF!</f>
        <v>#REF!</v>
      </c>
      <c r="L192" s="66" t="e">
        <f>#REF!+#REF!</f>
        <v>#REF!</v>
      </c>
      <c r="M192" s="66" t="e">
        <f>#REF!+#REF!</f>
        <v>#REF!</v>
      </c>
      <c r="N192" s="66" t="e">
        <f>#REF!+#REF!</f>
        <v>#REF!</v>
      </c>
      <c r="O192" s="66" t="e">
        <f>#REF!+#REF!</f>
        <v>#REF!</v>
      </c>
      <c r="P192" s="10">
        <v>1150</v>
      </c>
      <c r="Q192" s="10">
        <v>1150</v>
      </c>
      <c r="R192" s="10" t="s">
        <v>18</v>
      </c>
      <c r="U192" s="101"/>
      <c r="W192" s="52"/>
      <c r="X192" s="101"/>
    </row>
    <row r="193" spans="1:24" s="62" customFormat="1">
      <c r="A193" s="59"/>
      <c r="B193" s="38" t="s">
        <v>35</v>
      </c>
      <c r="C193" s="39">
        <f>SUM(C194:C204)</f>
        <v>29351</v>
      </c>
      <c r="D193" s="39" t="e">
        <f>SUM(D194:D196,D197,D199,D203:D204,D201)</f>
        <v>#REF!</v>
      </c>
      <c r="E193" s="39">
        <f>SUM(E194:E204)</f>
        <v>29351</v>
      </c>
      <c r="F193" s="39" t="s">
        <v>18</v>
      </c>
      <c r="G193" s="40">
        <f>SUM(G194+G195+G196+G197+G198+G199+G200+G201+G202+G203+G204)</f>
        <v>0</v>
      </c>
      <c r="H193" s="40">
        <f>SUM(H194+H195+H196+H197+H198+H199+H200+H201+H202+H203+H204)</f>
        <v>0</v>
      </c>
      <c r="I193" s="40">
        <f>SUM(I194+I195)</f>
        <v>0</v>
      </c>
      <c r="J193" s="56" t="e">
        <f t="shared" ref="J193:O193" si="37">SUM(J194:J196,J197,J199,J203:J204,J201)</f>
        <v>#REF!</v>
      </c>
      <c r="K193" s="57" t="e">
        <f t="shared" si="37"/>
        <v>#REF!</v>
      </c>
      <c r="L193" s="57" t="e">
        <f t="shared" si="37"/>
        <v>#REF!</v>
      </c>
      <c r="M193" s="57">
        <f t="shared" si="37"/>
        <v>0</v>
      </c>
      <c r="N193" s="57">
        <f t="shared" si="37"/>
        <v>0</v>
      </c>
      <c r="O193" s="58">
        <f t="shared" si="37"/>
        <v>0</v>
      </c>
      <c r="P193" s="39">
        <f>SUM(P194:P204)</f>
        <v>29351</v>
      </c>
      <c r="Q193" s="39">
        <f>SUM(Q194:Q204)</f>
        <v>29351</v>
      </c>
      <c r="R193" s="39" t="s">
        <v>18</v>
      </c>
      <c r="U193" s="101"/>
      <c r="W193" s="52"/>
      <c r="X193" s="101"/>
    </row>
    <row r="194" spans="1:24">
      <c r="A194" s="37"/>
      <c r="B194" s="29" t="s">
        <v>79</v>
      </c>
      <c r="C194" s="10">
        <v>17414</v>
      </c>
      <c r="D194" s="10"/>
      <c r="E194" s="10">
        <v>17414</v>
      </c>
      <c r="F194" s="10"/>
      <c r="G194" s="11"/>
      <c r="H194" s="11"/>
      <c r="I194" s="11"/>
      <c r="J194" s="23"/>
      <c r="K194" s="24"/>
      <c r="L194" s="19"/>
      <c r="M194" s="18"/>
      <c r="N194" s="18"/>
      <c r="O194" s="19"/>
      <c r="P194" s="10">
        <f t="shared" ref="P194:P204" si="38">G194+C194</f>
        <v>17414</v>
      </c>
      <c r="Q194" s="10">
        <f>E194+H194</f>
        <v>17414</v>
      </c>
      <c r="R194" s="10"/>
      <c r="U194" s="101"/>
      <c r="W194" s="52"/>
      <c r="X194" s="101"/>
    </row>
    <row r="195" spans="1:24">
      <c r="A195" s="37"/>
      <c r="B195" s="29" t="s">
        <v>80</v>
      </c>
      <c r="C195" s="10">
        <f t="shared" ref="C195:C201" si="39">E195+F195</f>
        <v>2000</v>
      </c>
      <c r="D195" s="10"/>
      <c r="E195" s="10">
        <v>2000</v>
      </c>
      <c r="F195" s="10"/>
      <c r="G195" s="11"/>
      <c r="H195" s="11"/>
      <c r="I195" s="11"/>
      <c r="J195" s="23"/>
      <c r="K195" s="24"/>
      <c r="L195" s="19"/>
      <c r="M195" s="18"/>
      <c r="N195" s="18"/>
      <c r="O195" s="19"/>
      <c r="P195" s="10">
        <f t="shared" si="38"/>
        <v>2000</v>
      </c>
      <c r="Q195" s="10">
        <f t="shared" ref="Q195:Q204" si="40">E195+H195</f>
        <v>2000</v>
      </c>
      <c r="R195" s="10"/>
      <c r="U195" s="101"/>
      <c r="W195" s="52"/>
      <c r="X195" s="101"/>
    </row>
    <row r="196" spans="1:24">
      <c r="A196" s="37"/>
      <c r="B196" s="29" t="s">
        <v>81</v>
      </c>
      <c r="C196" s="10">
        <f t="shared" si="39"/>
        <v>1000</v>
      </c>
      <c r="D196" s="10"/>
      <c r="E196" s="10">
        <v>1000</v>
      </c>
      <c r="F196" s="10"/>
      <c r="G196" s="11"/>
      <c r="H196" s="11"/>
      <c r="I196" s="11"/>
      <c r="J196" s="23"/>
      <c r="K196" s="24"/>
      <c r="L196" s="19"/>
      <c r="M196" s="18"/>
      <c r="N196" s="18"/>
      <c r="O196" s="19"/>
      <c r="P196" s="10">
        <f t="shared" si="38"/>
        <v>1000</v>
      </c>
      <c r="Q196" s="10">
        <f t="shared" si="40"/>
        <v>1000</v>
      </c>
      <c r="R196" s="10"/>
      <c r="U196" s="101"/>
      <c r="W196" s="52"/>
      <c r="X196" s="101"/>
    </row>
    <row r="197" spans="1:24">
      <c r="A197" s="37"/>
      <c r="B197" s="29" t="s">
        <v>82</v>
      </c>
      <c r="C197" s="10">
        <v>4725</v>
      </c>
      <c r="D197" s="10" t="e">
        <f>SUM(#REF!)</f>
        <v>#REF!</v>
      </c>
      <c r="E197" s="10">
        <v>4725</v>
      </c>
      <c r="F197" s="10"/>
      <c r="G197" s="27"/>
      <c r="H197" s="27"/>
      <c r="I197" s="11"/>
      <c r="J197" s="23" t="e">
        <f>SUM(#REF!)</f>
        <v>#REF!</v>
      </c>
      <c r="K197" s="24" t="e">
        <f>SUM(#REF!)</f>
        <v>#REF!</v>
      </c>
      <c r="L197" s="68" t="e">
        <f>SUM(#REF!)</f>
        <v>#REF!</v>
      </c>
      <c r="M197" s="18"/>
      <c r="N197" s="18"/>
      <c r="O197" s="19"/>
      <c r="P197" s="10">
        <v>4725</v>
      </c>
      <c r="Q197" s="10">
        <v>4725</v>
      </c>
      <c r="R197" s="10" t="s">
        <v>18</v>
      </c>
      <c r="U197" s="101"/>
      <c r="W197" s="52"/>
      <c r="X197" s="101"/>
    </row>
    <row r="198" spans="1:24">
      <c r="A198" s="37"/>
      <c r="B198" s="29" t="s">
        <v>182</v>
      </c>
      <c r="C198" s="10">
        <v>148</v>
      </c>
      <c r="D198" s="10"/>
      <c r="E198" s="10">
        <v>148</v>
      </c>
      <c r="F198" s="10"/>
      <c r="G198" s="27"/>
      <c r="H198" s="27"/>
      <c r="I198" s="11"/>
      <c r="J198" s="23"/>
      <c r="K198" s="24"/>
      <c r="L198" s="68"/>
      <c r="M198" s="18"/>
      <c r="N198" s="18"/>
      <c r="O198" s="19"/>
      <c r="P198" s="10">
        <v>148</v>
      </c>
      <c r="Q198" s="10">
        <v>148</v>
      </c>
      <c r="R198" s="10"/>
      <c r="U198" s="101"/>
      <c r="W198" s="52"/>
      <c r="X198" s="101"/>
    </row>
    <row r="199" spans="1:24">
      <c r="A199" s="37"/>
      <c r="B199" s="29" t="s">
        <v>83</v>
      </c>
      <c r="C199" s="10">
        <v>2594</v>
      </c>
      <c r="D199" s="10"/>
      <c r="E199" s="10">
        <v>2594</v>
      </c>
      <c r="F199" s="10"/>
      <c r="G199" s="11"/>
      <c r="H199" s="11"/>
      <c r="I199" s="11"/>
      <c r="J199" s="23"/>
      <c r="K199" s="24"/>
      <c r="L199" s="25"/>
      <c r="M199" s="18"/>
      <c r="N199" s="18"/>
      <c r="O199" s="19"/>
      <c r="P199" s="10">
        <f t="shared" si="38"/>
        <v>2594</v>
      </c>
      <c r="Q199" s="10">
        <f t="shared" si="40"/>
        <v>2594</v>
      </c>
      <c r="R199" s="10"/>
      <c r="U199" s="101"/>
      <c r="W199" s="52"/>
      <c r="X199" s="101"/>
    </row>
    <row r="200" spans="1:24">
      <c r="A200" s="37"/>
      <c r="B200" s="29" t="s">
        <v>180</v>
      </c>
      <c r="C200" s="10">
        <v>45</v>
      </c>
      <c r="D200" s="10"/>
      <c r="E200" s="10">
        <v>45</v>
      </c>
      <c r="F200" s="10"/>
      <c r="G200" s="11"/>
      <c r="H200" s="11"/>
      <c r="I200" s="11"/>
      <c r="J200" s="23"/>
      <c r="K200" s="24"/>
      <c r="L200" s="25"/>
      <c r="M200" s="18"/>
      <c r="N200" s="18"/>
      <c r="O200" s="19"/>
      <c r="P200" s="10">
        <v>45</v>
      </c>
      <c r="Q200" s="10">
        <v>45</v>
      </c>
      <c r="R200" s="10"/>
      <c r="U200" s="101"/>
      <c r="W200" s="52"/>
      <c r="X200" s="101"/>
    </row>
    <row r="201" spans="1:24">
      <c r="A201" s="37"/>
      <c r="B201" s="29" t="s">
        <v>84</v>
      </c>
      <c r="C201" s="10">
        <f t="shared" si="39"/>
        <v>350</v>
      </c>
      <c r="D201" s="10"/>
      <c r="E201" s="10">
        <v>350</v>
      </c>
      <c r="F201" s="10"/>
      <c r="G201" s="11"/>
      <c r="H201" s="11"/>
      <c r="I201" s="11"/>
      <c r="J201" s="63"/>
      <c r="K201" s="64"/>
      <c r="L201" s="68"/>
      <c r="M201" s="18"/>
      <c r="N201" s="18"/>
      <c r="O201" s="19"/>
      <c r="P201" s="10">
        <f t="shared" si="38"/>
        <v>350</v>
      </c>
      <c r="Q201" s="10">
        <f t="shared" si="40"/>
        <v>350</v>
      </c>
      <c r="R201" s="10"/>
      <c r="U201" s="101"/>
      <c r="W201" s="52"/>
      <c r="X201" s="101"/>
    </row>
    <row r="202" spans="1:24">
      <c r="A202" s="37"/>
      <c r="B202" s="29" t="s">
        <v>150</v>
      </c>
      <c r="C202" s="10">
        <v>175</v>
      </c>
      <c r="D202" s="10"/>
      <c r="E202" s="10">
        <v>175</v>
      </c>
      <c r="F202" s="10"/>
      <c r="G202" s="11"/>
      <c r="H202" s="11"/>
      <c r="I202" s="11"/>
      <c r="J202" s="63"/>
      <c r="K202" s="64"/>
      <c r="L202" s="68"/>
      <c r="M202" s="18"/>
      <c r="N202" s="18"/>
      <c r="O202" s="19"/>
      <c r="P202" s="10">
        <v>175</v>
      </c>
      <c r="Q202" s="10">
        <v>175</v>
      </c>
      <c r="R202" s="10"/>
      <c r="U202" s="101"/>
      <c r="W202" s="52"/>
      <c r="X202" s="101"/>
    </row>
    <row r="203" spans="1:24">
      <c r="A203" s="37"/>
      <c r="B203" s="29" t="s">
        <v>178</v>
      </c>
      <c r="C203" s="10">
        <v>300</v>
      </c>
      <c r="D203" s="10"/>
      <c r="E203" s="10">
        <v>300</v>
      </c>
      <c r="F203" s="10"/>
      <c r="G203" s="11"/>
      <c r="H203" s="11"/>
      <c r="I203" s="11"/>
      <c r="J203" s="23"/>
      <c r="K203" s="24"/>
      <c r="L203" s="25"/>
      <c r="M203" s="18"/>
      <c r="N203" s="18"/>
      <c r="O203" s="19"/>
      <c r="P203" s="10">
        <f t="shared" si="38"/>
        <v>300</v>
      </c>
      <c r="Q203" s="10">
        <f t="shared" si="40"/>
        <v>300</v>
      </c>
      <c r="R203" s="10"/>
      <c r="U203" s="101"/>
      <c r="W203" s="52"/>
      <c r="X203" s="101"/>
    </row>
    <row r="204" spans="1:24">
      <c r="A204" s="37"/>
      <c r="B204" s="29" t="s">
        <v>85</v>
      </c>
      <c r="C204" s="10">
        <v>600</v>
      </c>
      <c r="D204" s="10"/>
      <c r="E204" s="10">
        <v>600</v>
      </c>
      <c r="F204" s="10"/>
      <c r="G204" s="11"/>
      <c r="H204" s="11"/>
      <c r="I204" s="11"/>
      <c r="J204" s="23"/>
      <c r="K204" s="24"/>
      <c r="L204" s="25"/>
      <c r="M204" s="18"/>
      <c r="N204" s="18"/>
      <c r="O204" s="19"/>
      <c r="P204" s="10">
        <f t="shared" si="38"/>
        <v>600</v>
      </c>
      <c r="Q204" s="10">
        <f t="shared" si="40"/>
        <v>600</v>
      </c>
      <c r="R204" s="10"/>
      <c r="U204" s="101"/>
      <c r="W204" s="52"/>
      <c r="X204" s="101"/>
    </row>
    <row r="205" spans="1:24" s="75" customFormat="1" ht="15" customHeight="1">
      <c r="A205" s="59"/>
      <c r="B205" s="59" t="s">
        <v>37</v>
      </c>
      <c r="C205" s="39">
        <f>SUM(C206:C210)</f>
        <v>20623</v>
      </c>
      <c r="D205" s="39">
        <f t="shared" ref="D205" si="41">SUM(D207:D210)</f>
        <v>0</v>
      </c>
      <c r="E205" s="39">
        <f>SUM(E206:E210)</f>
        <v>20623</v>
      </c>
      <c r="F205" s="39"/>
      <c r="G205" s="40">
        <f>SUM(G206+G207+G208+G209+G210)</f>
        <v>0</v>
      </c>
      <c r="H205" s="40">
        <f>SUM(H206+H207+H208+H209+H210)</f>
        <v>0</v>
      </c>
      <c r="I205" s="40">
        <v>0</v>
      </c>
      <c r="J205" s="69">
        <f t="shared" ref="J205:O205" si="42">SUM(J207:J210)</f>
        <v>0</v>
      </c>
      <c r="K205" s="70">
        <f t="shared" si="42"/>
        <v>0</v>
      </c>
      <c r="L205" s="70">
        <f t="shared" si="42"/>
        <v>0</v>
      </c>
      <c r="M205" s="70">
        <f t="shared" si="42"/>
        <v>0</v>
      </c>
      <c r="N205" s="70">
        <f t="shared" si="42"/>
        <v>0</v>
      </c>
      <c r="O205" s="71">
        <f t="shared" si="42"/>
        <v>0</v>
      </c>
      <c r="P205" s="39">
        <f>SUM(P206:P210)</f>
        <v>20623</v>
      </c>
      <c r="Q205" s="39">
        <f>SUM(Q206:Q210)</f>
        <v>20623</v>
      </c>
      <c r="R205" s="39"/>
      <c r="U205" s="101"/>
      <c r="W205" s="52"/>
      <c r="X205" s="101"/>
    </row>
    <row r="206" spans="1:24" s="75" customFormat="1" ht="15" customHeight="1">
      <c r="A206" s="59"/>
      <c r="B206" s="29" t="s">
        <v>86</v>
      </c>
      <c r="C206" s="10">
        <v>0</v>
      </c>
      <c r="D206" s="39"/>
      <c r="E206" s="10">
        <v>0</v>
      </c>
      <c r="F206" s="39"/>
      <c r="G206" s="27"/>
      <c r="H206" s="27"/>
      <c r="I206" s="40"/>
      <c r="J206" s="69"/>
      <c r="K206" s="70"/>
      <c r="L206" s="71"/>
      <c r="M206" s="70"/>
      <c r="N206" s="70"/>
      <c r="O206" s="71"/>
      <c r="P206" s="10">
        <f t="shared" ref="P206:P210" si="43">G206+C206</f>
        <v>0</v>
      </c>
      <c r="Q206" s="10">
        <f t="shared" ref="Q206:Q210" si="44">E206+H206</f>
        <v>0</v>
      </c>
      <c r="R206" s="39"/>
      <c r="U206" s="101"/>
      <c r="W206" s="52"/>
      <c r="X206" s="101"/>
    </row>
    <row r="207" spans="1:24">
      <c r="A207" s="59"/>
      <c r="B207" s="29" t="s">
        <v>87</v>
      </c>
      <c r="C207" s="10">
        <v>600</v>
      </c>
      <c r="D207" s="10"/>
      <c r="E207" s="10">
        <v>600</v>
      </c>
      <c r="F207" s="39"/>
      <c r="G207" s="27"/>
      <c r="H207" s="27"/>
      <c r="I207" s="11"/>
      <c r="J207" s="17"/>
      <c r="K207" s="18"/>
      <c r="L207" s="19"/>
      <c r="M207" s="18"/>
      <c r="N207" s="18"/>
      <c r="O207" s="19"/>
      <c r="P207" s="10">
        <f t="shared" si="43"/>
        <v>600</v>
      </c>
      <c r="Q207" s="10">
        <f t="shared" si="44"/>
        <v>600</v>
      </c>
      <c r="R207" s="39"/>
      <c r="U207" s="101"/>
      <c r="W207" s="52"/>
      <c r="X207" s="101"/>
    </row>
    <row r="208" spans="1:24">
      <c r="A208" s="37"/>
      <c r="B208" s="29" t="s">
        <v>88</v>
      </c>
      <c r="C208" s="10">
        <v>1250</v>
      </c>
      <c r="D208" s="10"/>
      <c r="E208" s="10">
        <v>1250</v>
      </c>
      <c r="F208" s="39"/>
      <c r="G208" s="27"/>
      <c r="H208" s="27"/>
      <c r="I208" s="11"/>
      <c r="J208" s="23"/>
      <c r="K208" s="24"/>
      <c r="L208" s="76"/>
      <c r="M208" s="18"/>
      <c r="N208" s="18"/>
      <c r="O208" s="19"/>
      <c r="P208" s="10">
        <f t="shared" si="43"/>
        <v>1250</v>
      </c>
      <c r="Q208" s="10">
        <f t="shared" si="44"/>
        <v>1250</v>
      </c>
      <c r="R208" s="39"/>
      <c r="U208" s="101"/>
      <c r="W208" s="52"/>
      <c r="X208" s="101"/>
    </row>
    <row r="209" spans="1:24">
      <c r="A209" s="37"/>
      <c r="B209" s="29" t="s">
        <v>89</v>
      </c>
      <c r="C209" s="10">
        <v>18523</v>
      </c>
      <c r="D209" s="10"/>
      <c r="E209" s="10">
        <v>18523</v>
      </c>
      <c r="F209" s="39"/>
      <c r="G209" s="27"/>
      <c r="H209" s="27"/>
      <c r="I209" s="11"/>
      <c r="J209" s="23"/>
      <c r="K209" s="24"/>
      <c r="L209" s="76"/>
      <c r="M209" s="18"/>
      <c r="N209" s="18"/>
      <c r="O209" s="19"/>
      <c r="P209" s="10">
        <f t="shared" si="43"/>
        <v>18523</v>
      </c>
      <c r="Q209" s="10">
        <f t="shared" si="44"/>
        <v>18523</v>
      </c>
      <c r="R209" s="39"/>
      <c r="U209" s="101"/>
      <c r="W209" s="52"/>
      <c r="X209" s="101"/>
    </row>
    <row r="210" spans="1:24">
      <c r="A210" s="37"/>
      <c r="B210" s="29" t="s">
        <v>90</v>
      </c>
      <c r="C210" s="10">
        <f t="shared" ref="C210" si="45">E210</f>
        <v>250</v>
      </c>
      <c r="D210" s="10"/>
      <c r="E210" s="10">
        <v>250</v>
      </c>
      <c r="F210" s="39"/>
      <c r="G210" s="27"/>
      <c r="H210" s="27"/>
      <c r="I210" s="11"/>
      <c r="J210" s="23"/>
      <c r="K210" s="24"/>
      <c r="L210" s="19"/>
      <c r="M210" s="18"/>
      <c r="N210" s="18"/>
      <c r="O210" s="19"/>
      <c r="P210" s="10">
        <f t="shared" si="43"/>
        <v>250</v>
      </c>
      <c r="Q210" s="10">
        <f t="shared" si="44"/>
        <v>250</v>
      </c>
      <c r="R210" s="39"/>
      <c r="U210" s="101"/>
      <c r="W210" s="52"/>
      <c r="X210" s="101"/>
    </row>
    <row r="211" spans="1:24" s="62" customFormat="1">
      <c r="A211" s="59"/>
      <c r="B211" s="38" t="s">
        <v>38</v>
      </c>
      <c r="C211" s="39">
        <f>SUM(C212:C212)</f>
        <v>304</v>
      </c>
      <c r="D211" s="39"/>
      <c r="E211" s="39">
        <f>SUM(E212:E212)</f>
        <v>304</v>
      </c>
      <c r="F211" s="39"/>
      <c r="G211" s="40">
        <v>0</v>
      </c>
      <c r="H211" s="40">
        <v>0</v>
      </c>
      <c r="I211" s="40">
        <v>0</v>
      </c>
      <c r="J211" s="42">
        <f>J212</f>
        <v>0</v>
      </c>
      <c r="K211" s="43">
        <f>K212</f>
        <v>0</v>
      </c>
      <c r="L211" s="54">
        <f>L212</f>
        <v>0</v>
      </c>
      <c r="M211" s="60"/>
      <c r="N211" s="60"/>
      <c r="O211" s="61"/>
      <c r="P211" s="39">
        <f>SUM(P212:P212)</f>
        <v>304</v>
      </c>
      <c r="Q211" s="39">
        <f>SUM(Q212:Q212)</f>
        <v>304</v>
      </c>
      <c r="R211" s="39"/>
      <c r="U211" s="101"/>
      <c r="W211" s="52"/>
      <c r="X211" s="101"/>
    </row>
    <row r="212" spans="1:24" s="52" customFormat="1" ht="12">
      <c r="A212" s="29"/>
      <c r="B212" s="44" t="s">
        <v>91</v>
      </c>
      <c r="C212" s="10">
        <f>E212</f>
        <v>304</v>
      </c>
      <c r="D212" s="45"/>
      <c r="E212" s="10">
        <v>304</v>
      </c>
      <c r="F212" s="45"/>
      <c r="G212" s="77"/>
      <c r="H212" s="77"/>
      <c r="I212" s="47"/>
      <c r="J212" s="78"/>
      <c r="K212" s="79"/>
      <c r="L212" s="51"/>
      <c r="M212" s="29"/>
      <c r="N212" s="29"/>
      <c r="O212" s="51"/>
      <c r="P212" s="10">
        <f t="shared" ref="P212" si="46">G212+C212</f>
        <v>304</v>
      </c>
      <c r="Q212" s="10">
        <f t="shared" ref="Q212" si="47">E212+H212</f>
        <v>304</v>
      </c>
      <c r="R212" s="45"/>
      <c r="U212" s="101"/>
      <c r="X212" s="101"/>
    </row>
    <row r="213" spans="1:24" s="62" customFormat="1">
      <c r="A213" s="59"/>
      <c r="B213" s="38" t="s">
        <v>39</v>
      </c>
      <c r="C213" s="39">
        <f>SUM(C214:C223)</f>
        <v>21793</v>
      </c>
      <c r="D213" s="39" t="e">
        <f>SUM(D214:D223)</f>
        <v>#REF!</v>
      </c>
      <c r="E213" s="39">
        <f>SUM(E214:E223)</f>
        <v>21793</v>
      </c>
      <c r="F213" s="39" t="s">
        <v>18</v>
      </c>
      <c r="G213" s="40">
        <f>SUM(G214+G215+G216+G217+G218+G219+G220+G223)</f>
        <v>0</v>
      </c>
      <c r="H213" s="40">
        <f>SUM(H214+H215+H216+H217+H218+H219+H220+H223)</f>
        <v>0</v>
      </c>
      <c r="I213" s="40">
        <f>SUM(I214+I215)</f>
        <v>0</v>
      </c>
      <c r="J213" s="39" t="e">
        <f>J214+#REF!+#REF!+#REF!+#REF!+J215+#REF!+#REF!+J217+#REF!+J218+J219+J221+#REF!+#REF!+#REF!+J222+#REF!+#REF!+#REF!+#REF!</f>
        <v>#REF!</v>
      </c>
      <c r="K213" s="39" t="e">
        <f>K214+#REF!+#REF!+#REF!+#REF!+K215+#REF!+#REF!+K217+#REF!+K218+K219+K221+#REF!+#REF!+#REF!+K222+#REF!+#REF!+#REF!+#REF!</f>
        <v>#REF!</v>
      </c>
      <c r="L213" s="39" t="e">
        <f>L214+#REF!+#REF!+#REF!+#REF!+L215+#REF!+#REF!+L217+#REF!+L218+L219+L221+#REF!+#REF!+#REF!+L222+#REF!+#REF!+#REF!+#REF!</f>
        <v>#REF!</v>
      </c>
      <c r="M213" s="39" t="e">
        <f>M214+#REF!+#REF!+#REF!+#REF!+M215+#REF!+#REF!+M217+#REF!+M218+M219+M221+#REF!+#REF!+#REF!+M222+#REF!+#REF!+#REF!+#REF!</f>
        <v>#REF!</v>
      </c>
      <c r="N213" s="39" t="e">
        <f>N214+#REF!+#REF!+#REF!+#REF!+N215+#REF!+#REF!+N217+#REF!+N218+N219+N221+#REF!+#REF!+#REF!+N222+#REF!+#REF!+#REF!+#REF!</f>
        <v>#REF!</v>
      </c>
      <c r="O213" s="39" t="e">
        <f>O214+#REF!+#REF!+#REF!+#REF!+O215+#REF!+#REF!+O217+#REF!+O218+O219+O221+#REF!+#REF!+#REF!+O222+#REF!+#REF!+#REF!+#REF!</f>
        <v>#REF!</v>
      </c>
      <c r="P213" s="39">
        <f>SUM(P214:P223)</f>
        <v>21793</v>
      </c>
      <c r="Q213" s="39">
        <f>SUM(Q214:Q223)</f>
        <v>21793</v>
      </c>
      <c r="R213" s="39" t="s">
        <v>18</v>
      </c>
      <c r="U213" s="101"/>
      <c r="W213" s="52"/>
      <c r="X213" s="101"/>
    </row>
    <row r="214" spans="1:24" ht="12" customHeight="1">
      <c r="A214" s="37"/>
      <c r="B214" s="29" t="s">
        <v>92</v>
      </c>
      <c r="C214" s="10">
        <f>E214</f>
        <v>786</v>
      </c>
      <c r="D214" s="10"/>
      <c r="E214" s="10">
        <v>786</v>
      </c>
      <c r="F214" s="10"/>
      <c r="G214" s="80"/>
      <c r="H214" s="80"/>
      <c r="I214" s="11"/>
      <c r="J214" s="17"/>
      <c r="K214" s="18"/>
      <c r="L214" s="19"/>
      <c r="M214" s="18"/>
      <c r="N214" s="18"/>
      <c r="O214" s="19"/>
      <c r="P214" s="10">
        <f t="shared" ref="P214:P215" si="48">G214+C214</f>
        <v>786</v>
      </c>
      <c r="Q214" s="10">
        <f>H214+E214</f>
        <v>786</v>
      </c>
      <c r="R214" s="10"/>
      <c r="U214" s="101"/>
      <c r="W214" s="52"/>
      <c r="X214" s="101"/>
    </row>
    <row r="215" spans="1:24">
      <c r="A215" s="81"/>
      <c r="B215" s="29" t="s">
        <v>93</v>
      </c>
      <c r="C215" s="10">
        <v>3460</v>
      </c>
      <c r="D215" s="10" t="e">
        <f>#REF!+#REF!+#REF!</f>
        <v>#REF!</v>
      </c>
      <c r="E215" s="10">
        <v>3460</v>
      </c>
      <c r="F215" s="10" t="s">
        <v>18</v>
      </c>
      <c r="G215" s="80"/>
      <c r="H215" s="80"/>
      <c r="I215" s="11"/>
      <c r="J215" s="82" t="e">
        <f>#REF!+#REF!+#REF!</f>
        <v>#REF!</v>
      </c>
      <c r="K215" s="83" t="e">
        <f>#REF!+#REF!+#REF!</f>
        <v>#REF!</v>
      </c>
      <c r="L215" s="84" t="e">
        <f>#REF!+#REF!+#REF!</f>
        <v>#REF!</v>
      </c>
      <c r="M215" s="18"/>
      <c r="N215" s="18"/>
      <c r="O215" s="19"/>
      <c r="P215" s="10">
        <f t="shared" si="48"/>
        <v>3460</v>
      </c>
      <c r="Q215" s="10">
        <f t="shared" ref="Q215:Q222" si="49">H215+E215</f>
        <v>3460</v>
      </c>
      <c r="R215" s="10" t="s">
        <v>18</v>
      </c>
      <c r="U215" s="101"/>
      <c r="W215" s="52"/>
      <c r="X215" s="101"/>
    </row>
    <row r="216" spans="1:24">
      <c r="A216" s="81"/>
      <c r="B216" s="29" t="s">
        <v>94</v>
      </c>
      <c r="C216" s="10">
        <v>1800</v>
      </c>
      <c r="D216" s="10"/>
      <c r="E216" s="10">
        <v>1800</v>
      </c>
      <c r="F216" s="10"/>
      <c r="G216" s="80"/>
      <c r="H216" s="80"/>
      <c r="I216" s="11"/>
      <c r="J216" s="82"/>
      <c r="K216" s="83"/>
      <c r="L216" s="84"/>
      <c r="M216" s="18"/>
      <c r="N216" s="18"/>
      <c r="O216" s="19"/>
      <c r="P216" s="10">
        <v>1800</v>
      </c>
      <c r="Q216" s="10">
        <v>1800</v>
      </c>
      <c r="R216" s="10"/>
      <c r="U216" s="101"/>
      <c r="W216" s="52"/>
      <c r="X216" s="101"/>
    </row>
    <row r="217" spans="1:24">
      <c r="A217" s="37"/>
      <c r="B217" s="29" t="s">
        <v>95</v>
      </c>
      <c r="C217" s="10">
        <f t="shared" ref="C217:C222" si="50">E217</f>
        <v>800</v>
      </c>
      <c r="D217" s="10"/>
      <c r="E217" s="10">
        <v>800</v>
      </c>
      <c r="F217" s="10"/>
      <c r="G217" s="40"/>
      <c r="H217" s="80"/>
      <c r="I217" s="11"/>
      <c r="J217" s="23"/>
      <c r="K217" s="24"/>
      <c r="L217" s="19"/>
      <c r="M217" s="18"/>
      <c r="N217" s="18"/>
      <c r="O217" s="19"/>
      <c r="P217" s="10">
        <f t="shared" ref="P217:P222" si="51">G217+C217</f>
        <v>800</v>
      </c>
      <c r="Q217" s="10">
        <f t="shared" si="49"/>
        <v>800</v>
      </c>
      <c r="R217" s="10"/>
      <c r="U217" s="101"/>
      <c r="W217" s="52"/>
      <c r="X217" s="101"/>
    </row>
    <row r="218" spans="1:24">
      <c r="A218" s="37"/>
      <c r="B218" s="29" t="s">
        <v>96</v>
      </c>
      <c r="C218" s="10">
        <f t="shared" si="50"/>
        <v>8550</v>
      </c>
      <c r="D218" s="10"/>
      <c r="E218" s="10">
        <v>8550</v>
      </c>
      <c r="F218" s="10"/>
      <c r="G218" s="40"/>
      <c r="H218" s="80"/>
      <c r="I218" s="11"/>
      <c r="J218" s="23"/>
      <c r="K218" s="24"/>
      <c r="L218" s="19"/>
      <c r="M218" s="18"/>
      <c r="N218" s="18"/>
      <c r="O218" s="19"/>
      <c r="P218" s="10">
        <f t="shared" si="51"/>
        <v>8550</v>
      </c>
      <c r="Q218" s="10">
        <f t="shared" si="49"/>
        <v>8550</v>
      </c>
      <c r="R218" s="10"/>
      <c r="U218" s="101"/>
      <c r="W218" s="52"/>
      <c r="X218" s="101"/>
    </row>
    <row r="219" spans="1:24">
      <c r="A219" s="37"/>
      <c r="B219" s="29" t="s">
        <v>97</v>
      </c>
      <c r="C219" s="10">
        <f t="shared" si="50"/>
        <v>3050</v>
      </c>
      <c r="D219" s="10"/>
      <c r="E219" s="10">
        <v>3050</v>
      </c>
      <c r="F219" s="10"/>
      <c r="G219" s="40"/>
      <c r="H219" s="80"/>
      <c r="I219" s="11"/>
      <c r="J219" s="23"/>
      <c r="K219" s="24"/>
      <c r="L219" s="19"/>
      <c r="M219" s="18"/>
      <c r="N219" s="18"/>
      <c r="O219" s="19"/>
      <c r="P219" s="10">
        <f t="shared" si="51"/>
        <v>3050</v>
      </c>
      <c r="Q219" s="10">
        <f t="shared" si="49"/>
        <v>3050</v>
      </c>
      <c r="R219" s="10"/>
      <c r="U219" s="101"/>
      <c r="W219" s="52"/>
      <c r="X219" s="101"/>
    </row>
    <row r="220" spans="1:24">
      <c r="A220" s="98"/>
      <c r="B220" s="29" t="s">
        <v>172</v>
      </c>
      <c r="C220" s="10">
        <v>7</v>
      </c>
      <c r="D220" s="10"/>
      <c r="E220" s="10">
        <v>7</v>
      </c>
      <c r="F220" s="10"/>
      <c r="G220" s="11"/>
      <c r="H220" s="80"/>
      <c r="I220" s="11"/>
      <c r="J220" s="23"/>
      <c r="K220" s="24"/>
      <c r="L220" s="19"/>
      <c r="M220" s="18"/>
      <c r="N220" s="18"/>
      <c r="O220" s="19"/>
      <c r="P220" s="10">
        <v>7</v>
      </c>
      <c r="Q220" s="10">
        <v>7</v>
      </c>
      <c r="R220" s="10"/>
      <c r="U220" s="101"/>
      <c r="W220" s="52"/>
      <c r="X220" s="101"/>
    </row>
    <row r="221" spans="1:24">
      <c r="A221" s="85"/>
      <c r="B221" s="29" t="s">
        <v>98</v>
      </c>
      <c r="C221" s="10">
        <f t="shared" si="50"/>
        <v>2500</v>
      </c>
      <c r="D221" s="10"/>
      <c r="E221" s="10">
        <v>2500</v>
      </c>
      <c r="F221" s="10"/>
      <c r="G221" s="40"/>
      <c r="H221" s="80"/>
      <c r="I221" s="11"/>
      <c r="J221" s="23"/>
      <c r="K221" s="24"/>
      <c r="L221" s="19"/>
      <c r="M221" s="18"/>
      <c r="N221" s="18"/>
      <c r="O221" s="19"/>
      <c r="P221" s="10">
        <f t="shared" si="51"/>
        <v>2500</v>
      </c>
      <c r="Q221" s="10">
        <f t="shared" si="49"/>
        <v>2500</v>
      </c>
      <c r="R221" s="10"/>
      <c r="U221" s="101"/>
      <c r="W221" s="52"/>
      <c r="X221" s="101" t="s">
        <v>18</v>
      </c>
    </row>
    <row r="222" spans="1:24">
      <c r="A222" s="59"/>
      <c r="B222" s="29" t="s">
        <v>99</v>
      </c>
      <c r="C222" s="10">
        <f t="shared" si="50"/>
        <v>500</v>
      </c>
      <c r="D222" s="10"/>
      <c r="E222" s="10">
        <v>500</v>
      </c>
      <c r="F222" s="10"/>
      <c r="G222" s="40"/>
      <c r="H222" s="80"/>
      <c r="I222" s="11"/>
      <c r="J222" s="23"/>
      <c r="K222" s="24"/>
      <c r="L222" s="19"/>
      <c r="M222" s="18"/>
      <c r="N222" s="18"/>
      <c r="O222" s="19"/>
      <c r="P222" s="10">
        <f t="shared" si="51"/>
        <v>500</v>
      </c>
      <c r="Q222" s="10">
        <f t="shared" si="49"/>
        <v>500</v>
      </c>
      <c r="R222" s="10"/>
      <c r="U222" s="101"/>
      <c r="W222" s="52"/>
      <c r="X222" s="101"/>
    </row>
    <row r="223" spans="1:24">
      <c r="A223" s="59"/>
      <c r="B223" s="29" t="s">
        <v>100</v>
      </c>
      <c r="C223" s="10">
        <v>340</v>
      </c>
      <c r="D223" s="10"/>
      <c r="E223" s="10">
        <v>340</v>
      </c>
      <c r="F223" s="10"/>
      <c r="G223" s="11"/>
      <c r="H223" s="80"/>
      <c r="I223" s="11"/>
      <c r="J223" s="23"/>
      <c r="K223" s="24"/>
      <c r="L223" s="19"/>
      <c r="M223" s="18"/>
      <c r="N223" s="18"/>
      <c r="O223" s="19"/>
      <c r="P223" s="10">
        <v>340</v>
      </c>
      <c r="Q223" s="10">
        <v>340</v>
      </c>
      <c r="R223" s="10"/>
      <c r="U223" s="101"/>
      <c r="W223" s="52"/>
      <c r="X223" s="101"/>
    </row>
    <row r="224" spans="1:24" s="62" customFormat="1">
      <c r="A224" s="59"/>
      <c r="B224" s="38" t="s">
        <v>40</v>
      </c>
      <c r="C224" s="39">
        <f>SUM(C225:C227)</f>
        <v>4817</v>
      </c>
      <c r="D224" s="39">
        <f>SUM(D225:D226)</f>
        <v>0</v>
      </c>
      <c r="E224" s="39">
        <f>SUM(E225:E227)</f>
        <v>4817</v>
      </c>
      <c r="F224" s="39" t="s">
        <v>18</v>
      </c>
      <c r="G224" s="40">
        <f>SUM(G225:G227)</f>
        <v>-132</v>
      </c>
      <c r="H224" s="40">
        <f>SUM(H225:H227)</f>
        <v>-132</v>
      </c>
      <c r="I224" s="40">
        <v>0</v>
      </c>
      <c r="J224" s="69">
        <f>SUM(J225:J226)</f>
        <v>0</v>
      </c>
      <c r="K224" s="70">
        <f>SUM(K225:K226)</f>
        <v>0</v>
      </c>
      <c r="L224" s="71">
        <f>SUM(L225:L226)</f>
        <v>0</v>
      </c>
      <c r="M224" s="60"/>
      <c r="N224" s="60"/>
      <c r="O224" s="61"/>
      <c r="P224" s="39">
        <f>SUM(P225:P227)</f>
        <v>4685</v>
      </c>
      <c r="Q224" s="39">
        <f>SUM(Q225:Q227)</f>
        <v>4685</v>
      </c>
      <c r="R224" s="39" t="s">
        <v>18</v>
      </c>
      <c r="U224" s="101"/>
      <c r="W224" s="52"/>
      <c r="X224" s="101"/>
    </row>
    <row r="225" spans="1:24">
      <c r="A225" s="37"/>
      <c r="B225" s="29" t="s">
        <v>195</v>
      </c>
      <c r="C225" s="10">
        <f>E225</f>
        <v>0</v>
      </c>
      <c r="D225" s="10"/>
      <c r="E225" s="10">
        <v>0</v>
      </c>
      <c r="F225" s="10"/>
      <c r="G225" s="11">
        <v>291</v>
      </c>
      <c r="H225" s="27">
        <v>291</v>
      </c>
      <c r="I225" s="11"/>
      <c r="J225" s="23"/>
      <c r="K225" s="24"/>
      <c r="L225" s="19"/>
      <c r="M225" s="18"/>
      <c r="N225" s="18"/>
      <c r="O225" s="19"/>
      <c r="P225" s="10">
        <f t="shared" ref="P225:Q227" si="52">G225+D225</f>
        <v>291</v>
      </c>
      <c r="Q225" s="10">
        <f t="shared" si="52"/>
        <v>291</v>
      </c>
      <c r="R225" s="10"/>
      <c r="U225" s="101"/>
      <c r="W225" s="52"/>
      <c r="X225" s="101"/>
    </row>
    <row r="226" spans="1:24">
      <c r="A226" s="37"/>
      <c r="B226" s="29" t="s">
        <v>101</v>
      </c>
      <c r="C226" s="10">
        <v>3595</v>
      </c>
      <c r="D226" s="10"/>
      <c r="E226" s="10">
        <v>3595</v>
      </c>
      <c r="F226" s="39"/>
      <c r="G226" s="11">
        <v>-423</v>
      </c>
      <c r="H226" s="27">
        <v>-423</v>
      </c>
      <c r="I226" s="11"/>
      <c r="J226" s="23"/>
      <c r="K226" s="24"/>
      <c r="L226" s="19"/>
      <c r="M226" s="18"/>
      <c r="N226" s="18"/>
      <c r="O226" s="19"/>
      <c r="P226" s="10">
        <f t="shared" ref="P226" si="53">G226+C226</f>
        <v>3172</v>
      </c>
      <c r="Q226" s="10">
        <f t="shared" si="52"/>
        <v>3172</v>
      </c>
      <c r="R226" s="39"/>
      <c r="U226" s="101"/>
      <c r="W226" s="52"/>
      <c r="X226" s="101"/>
    </row>
    <row r="227" spans="1:24">
      <c r="A227" s="81"/>
      <c r="B227" s="51" t="s">
        <v>102</v>
      </c>
      <c r="C227" s="10">
        <f>E227</f>
        <v>1222</v>
      </c>
      <c r="D227" s="10"/>
      <c r="E227" s="10">
        <v>1222</v>
      </c>
      <c r="F227" s="39"/>
      <c r="G227" s="40"/>
      <c r="H227" s="27"/>
      <c r="I227" s="11"/>
      <c r="J227" s="23"/>
      <c r="K227" s="24"/>
      <c r="L227" s="19"/>
      <c r="M227" s="18"/>
      <c r="N227" s="18"/>
      <c r="O227" s="19"/>
      <c r="P227" s="10">
        <v>1222</v>
      </c>
      <c r="Q227" s="10">
        <f t="shared" si="52"/>
        <v>1222</v>
      </c>
      <c r="R227" s="39"/>
      <c r="U227" s="101"/>
      <c r="W227" s="52"/>
      <c r="X227" s="101"/>
    </row>
    <row r="228" spans="1:24">
      <c r="A228" s="81"/>
      <c r="B228" s="38" t="s">
        <v>170</v>
      </c>
      <c r="C228" s="39">
        <f>SUM(C229:C231)</f>
        <v>16345</v>
      </c>
      <c r="D228" s="10"/>
      <c r="E228" s="39">
        <f>SUM(E231)</f>
        <v>0</v>
      </c>
      <c r="F228" s="39">
        <f>SUM(F229:F233)</f>
        <v>16345</v>
      </c>
      <c r="G228" s="40"/>
      <c r="H228" s="40">
        <v>0</v>
      </c>
      <c r="I228" s="40"/>
      <c r="J228" s="23"/>
      <c r="K228" s="24"/>
      <c r="L228" s="19"/>
      <c r="M228" s="18"/>
      <c r="N228" s="18"/>
      <c r="O228" s="19"/>
      <c r="P228" s="39">
        <f>SUM(P229:P231)</f>
        <v>16345</v>
      </c>
      <c r="Q228" s="39">
        <v>0</v>
      </c>
      <c r="R228" s="39">
        <f>SUM(R229:R233)</f>
        <v>16345</v>
      </c>
      <c r="U228" s="101"/>
      <c r="W228" s="52"/>
      <c r="X228" s="101"/>
    </row>
    <row r="229" spans="1:24">
      <c r="A229" s="81"/>
      <c r="B229" s="51" t="s">
        <v>169</v>
      </c>
      <c r="C229" s="10">
        <v>1000</v>
      </c>
      <c r="D229" s="10"/>
      <c r="E229" s="10">
        <v>0</v>
      </c>
      <c r="F229" s="10">
        <v>1000</v>
      </c>
      <c r="G229" s="27"/>
      <c r="H229" s="27"/>
      <c r="I229" s="11"/>
      <c r="J229" s="23"/>
      <c r="K229" s="24"/>
      <c r="L229" s="19"/>
      <c r="M229" s="18"/>
      <c r="N229" s="18"/>
      <c r="O229" s="19"/>
      <c r="P229" s="10">
        <v>1000</v>
      </c>
      <c r="Q229" s="10">
        <v>0</v>
      </c>
      <c r="R229" s="10">
        <v>1000</v>
      </c>
      <c r="U229" s="101"/>
      <c r="W229" s="52"/>
      <c r="X229" s="101"/>
    </row>
    <row r="230" spans="1:24">
      <c r="A230" s="81"/>
      <c r="B230" s="51" t="s">
        <v>181</v>
      </c>
      <c r="C230" s="10">
        <v>4945</v>
      </c>
      <c r="D230" s="10"/>
      <c r="E230" s="10">
        <v>0</v>
      </c>
      <c r="F230" s="10">
        <v>4945</v>
      </c>
      <c r="G230" s="27"/>
      <c r="H230" s="27">
        <v>0</v>
      </c>
      <c r="I230" s="11"/>
      <c r="J230" s="23"/>
      <c r="K230" s="24"/>
      <c r="L230" s="19"/>
      <c r="M230" s="18"/>
      <c r="N230" s="18"/>
      <c r="O230" s="19"/>
      <c r="P230" s="10">
        <v>4945</v>
      </c>
      <c r="Q230" s="10">
        <v>0</v>
      </c>
      <c r="R230" s="10">
        <v>4945</v>
      </c>
      <c r="U230" s="101"/>
      <c r="W230" s="52"/>
      <c r="X230" s="101"/>
    </row>
    <row r="231" spans="1:24">
      <c r="A231" s="81"/>
      <c r="B231" s="51" t="s">
        <v>103</v>
      </c>
      <c r="C231" s="10">
        <v>10400</v>
      </c>
      <c r="D231" s="10"/>
      <c r="E231" s="10">
        <v>0</v>
      </c>
      <c r="F231" s="10">
        <v>10400</v>
      </c>
      <c r="G231" s="27"/>
      <c r="H231" s="27"/>
      <c r="I231" s="11"/>
      <c r="J231" s="23"/>
      <c r="K231" s="24"/>
      <c r="L231" s="19"/>
      <c r="M231" s="18"/>
      <c r="N231" s="18"/>
      <c r="O231" s="19"/>
      <c r="P231" s="10">
        <v>10400</v>
      </c>
      <c r="Q231" s="10">
        <v>0</v>
      </c>
      <c r="R231" s="10">
        <v>10400</v>
      </c>
      <c r="U231" s="101"/>
      <c r="W231" s="52"/>
      <c r="X231" s="101"/>
    </row>
    <row r="232" spans="1:24">
      <c r="A232" s="81"/>
      <c r="B232" s="147" t="s">
        <v>190</v>
      </c>
      <c r="C232" s="137">
        <v>200</v>
      </c>
      <c r="D232" s="137">
        <f>D233+D235</f>
        <v>0</v>
      </c>
      <c r="E232" s="137">
        <v>200</v>
      </c>
      <c r="F232" s="137">
        <v>0</v>
      </c>
      <c r="G232" s="137"/>
      <c r="H232" s="137">
        <f>H233</f>
        <v>0</v>
      </c>
      <c r="I232" s="137">
        <v>0</v>
      </c>
      <c r="J232" s="137">
        <f t="shared" ref="J232" si="54">J233+J235</f>
        <v>0</v>
      </c>
      <c r="K232" s="137">
        <f t="shared" ref="K232" si="55">K233+K235</f>
        <v>0</v>
      </c>
      <c r="L232" s="137">
        <f t="shared" ref="L232" si="56">L233+L235</f>
        <v>0</v>
      </c>
      <c r="M232" s="137">
        <f t="shared" ref="M232" si="57">M233+M235</f>
        <v>0</v>
      </c>
      <c r="N232" s="137">
        <f t="shared" ref="N232" si="58">N233+N235</f>
        <v>0</v>
      </c>
      <c r="O232" s="137">
        <f t="shared" ref="O232" si="59">O233+O235</f>
        <v>0</v>
      </c>
      <c r="P232" s="137">
        <f>P233</f>
        <v>200</v>
      </c>
      <c r="Q232" s="137">
        <f>Q233</f>
        <v>200</v>
      </c>
      <c r="R232" s="137">
        <f>R233+R235</f>
        <v>0</v>
      </c>
      <c r="U232" s="101"/>
      <c r="W232" s="52"/>
      <c r="X232" s="101"/>
    </row>
    <row r="233" spans="1:24">
      <c r="A233" s="81"/>
      <c r="B233" s="29" t="s">
        <v>185</v>
      </c>
      <c r="C233" s="10">
        <v>200</v>
      </c>
      <c r="D233" s="10"/>
      <c r="E233" s="10">
        <v>200</v>
      </c>
      <c r="F233" s="10"/>
      <c r="G233" s="27"/>
      <c r="H233" s="27"/>
      <c r="I233" s="11"/>
      <c r="J233" s="23"/>
      <c r="K233" s="24"/>
      <c r="L233" s="19"/>
      <c r="M233" s="18"/>
      <c r="N233" s="18"/>
      <c r="O233" s="19"/>
      <c r="P233" s="10">
        <v>200</v>
      </c>
      <c r="Q233" s="10">
        <v>200</v>
      </c>
      <c r="R233" s="10"/>
      <c r="U233" s="101"/>
      <c r="W233" s="52"/>
      <c r="X233" s="101"/>
    </row>
    <row r="234" spans="1:24">
      <c r="A234" s="88"/>
      <c r="B234" s="147" t="s">
        <v>117</v>
      </c>
      <c r="C234" s="137">
        <f>C235+C237</f>
        <v>8190</v>
      </c>
      <c r="D234" s="137">
        <f>D235+D237</f>
        <v>0</v>
      </c>
      <c r="E234" s="137">
        <f>E235+E237</f>
        <v>8190</v>
      </c>
      <c r="F234" s="137">
        <v>0</v>
      </c>
      <c r="G234" s="137">
        <v>0</v>
      </c>
      <c r="H234" s="137">
        <v>0</v>
      </c>
      <c r="I234" s="137">
        <v>0</v>
      </c>
      <c r="J234" s="137">
        <f t="shared" ref="J234:O234" si="60">J235+J237</f>
        <v>0</v>
      </c>
      <c r="K234" s="137">
        <f t="shared" si="60"/>
        <v>0</v>
      </c>
      <c r="L234" s="137">
        <f t="shared" si="60"/>
        <v>0</v>
      </c>
      <c r="M234" s="137">
        <f t="shared" si="60"/>
        <v>0</v>
      </c>
      <c r="N234" s="137">
        <f t="shared" si="60"/>
        <v>0</v>
      </c>
      <c r="O234" s="137">
        <f t="shared" si="60"/>
        <v>0</v>
      </c>
      <c r="P234" s="137">
        <f t="shared" ref="P234:P244" si="61">G234+C234</f>
        <v>8190</v>
      </c>
      <c r="Q234" s="137">
        <f t="shared" ref="Q234:Q244" si="62">H234+E234</f>
        <v>8190</v>
      </c>
      <c r="R234" s="137">
        <f t="shared" ref="R234" si="63">R235+R237</f>
        <v>0</v>
      </c>
    </row>
    <row r="235" spans="1:24" s="62" customFormat="1">
      <c r="A235" s="59"/>
      <c r="B235" s="89" t="s">
        <v>42</v>
      </c>
      <c r="C235" s="39">
        <f>SUM(C236:C236)</f>
        <v>6069</v>
      </c>
      <c r="D235" s="39">
        <f>SUM(D236:D236)</f>
        <v>0</v>
      </c>
      <c r="E235" s="39">
        <f>SUM(E236:E236)</f>
        <v>6069</v>
      </c>
      <c r="F235" s="39"/>
      <c r="G235" s="40">
        <v>0</v>
      </c>
      <c r="H235" s="40">
        <v>0</v>
      </c>
      <c r="I235" s="40">
        <v>0</v>
      </c>
      <c r="J235" s="56">
        <f>SUM(J236:J236)</f>
        <v>0</v>
      </c>
      <c r="K235" s="57">
        <f>SUM(K236:K236)</f>
        <v>0</v>
      </c>
      <c r="L235" s="58">
        <f>SUM(L236:L236)</f>
        <v>0</v>
      </c>
      <c r="M235" s="60"/>
      <c r="N235" s="60"/>
      <c r="O235" s="61"/>
      <c r="P235" s="39">
        <f t="shared" si="61"/>
        <v>6069</v>
      </c>
      <c r="Q235" s="39">
        <f t="shared" si="62"/>
        <v>6069</v>
      </c>
      <c r="R235" s="39"/>
    </row>
    <row r="236" spans="1:24">
      <c r="A236" s="59"/>
      <c r="B236" s="29" t="s">
        <v>28</v>
      </c>
      <c r="C236" s="10">
        <f>E236</f>
        <v>6069</v>
      </c>
      <c r="D236" s="10"/>
      <c r="E236" s="10">
        <v>6069</v>
      </c>
      <c r="F236" s="10"/>
      <c r="G236" s="11"/>
      <c r="H236" s="11"/>
      <c r="I236" s="11"/>
      <c r="J236" s="23"/>
      <c r="K236" s="24"/>
      <c r="L236" s="25"/>
      <c r="M236" s="18"/>
      <c r="N236" s="18"/>
      <c r="O236" s="19"/>
      <c r="P236" s="10">
        <f t="shared" si="61"/>
        <v>6069</v>
      </c>
      <c r="Q236" s="10">
        <f t="shared" si="62"/>
        <v>6069</v>
      </c>
      <c r="R236" s="10"/>
    </row>
    <row r="237" spans="1:24" s="62" customFormat="1">
      <c r="A237" s="59"/>
      <c r="B237" s="38" t="s">
        <v>43</v>
      </c>
      <c r="C237" s="39">
        <f>SUM(C238:C244)</f>
        <v>2121</v>
      </c>
      <c r="D237" s="39">
        <f>SUM(D238:D244)</f>
        <v>0</v>
      </c>
      <c r="E237" s="39">
        <f>SUM(E238:E244)</f>
        <v>2121</v>
      </c>
      <c r="F237" s="39"/>
      <c r="G237" s="40">
        <v>0</v>
      </c>
      <c r="H237" s="40">
        <v>0</v>
      </c>
      <c r="I237" s="40">
        <v>0</v>
      </c>
      <c r="J237" s="56">
        <f>SUM(J244:J244)</f>
        <v>0</v>
      </c>
      <c r="K237" s="57">
        <f>SUM(K244:K244)</f>
        <v>0</v>
      </c>
      <c r="L237" s="58">
        <f>SUM(L244:L244)</f>
        <v>0</v>
      </c>
      <c r="M237" s="60"/>
      <c r="N237" s="60"/>
      <c r="O237" s="61"/>
      <c r="P237" s="39">
        <f t="shared" si="61"/>
        <v>2121</v>
      </c>
      <c r="Q237" s="39">
        <f t="shared" si="62"/>
        <v>2121</v>
      </c>
      <c r="R237" s="39"/>
    </row>
    <row r="238" spans="1:24">
      <c r="A238" s="37"/>
      <c r="B238" s="44" t="s">
        <v>60</v>
      </c>
      <c r="C238" s="10">
        <f>E238</f>
        <v>607</v>
      </c>
      <c r="D238" s="39"/>
      <c r="E238" s="10">
        <v>607</v>
      </c>
      <c r="F238" s="10"/>
      <c r="G238" s="11"/>
      <c r="H238" s="11"/>
      <c r="I238" s="11"/>
      <c r="J238" s="56"/>
      <c r="K238" s="57"/>
      <c r="L238" s="58"/>
      <c r="M238" s="18"/>
      <c r="N238" s="18"/>
      <c r="O238" s="19"/>
      <c r="P238" s="10">
        <f t="shared" si="61"/>
        <v>607</v>
      </c>
      <c r="Q238" s="10">
        <f t="shared" si="62"/>
        <v>607</v>
      </c>
      <c r="R238" s="10"/>
    </row>
    <row r="239" spans="1:24">
      <c r="A239" s="37"/>
      <c r="B239" s="44" t="s">
        <v>68</v>
      </c>
      <c r="C239" s="10">
        <f t="shared" ref="C239:C244" si="64">E239</f>
        <v>85</v>
      </c>
      <c r="D239" s="39"/>
      <c r="E239" s="10">
        <v>85</v>
      </c>
      <c r="F239" s="10"/>
      <c r="G239" s="11"/>
      <c r="H239" s="11"/>
      <c r="I239" s="11"/>
      <c r="J239" s="56"/>
      <c r="K239" s="57"/>
      <c r="L239" s="58"/>
      <c r="M239" s="18"/>
      <c r="N239" s="18"/>
      <c r="O239" s="19"/>
      <c r="P239" s="10">
        <f t="shared" si="61"/>
        <v>85</v>
      </c>
      <c r="Q239" s="10">
        <f t="shared" si="62"/>
        <v>85</v>
      </c>
      <c r="R239" s="10"/>
    </row>
    <row r="240" spans="1:24">
      <c r="A240" s="37"/>
      <c r="B240" s="44" t="s">
        <v>69</v>
      </c>
      <c r="C240" s="10">
        <f t="shared" si="64"/>
        <v>849</v>
      </c>
      <c r="D240" s="39"/>
      <c r="E240" s="10">
        <v>849</v>
      </c>
      <c r="F240" s="10"/>
      <c r="G240" s="11"/>
      <c r="H240" s="11"/>
      <c r="I240" s="11"/>
      <c r="J240" s="56"/>
      <c r="K240" s="57"/>
      <c r="L240" s="58"/>
      <c r="M240" s="18"/>
      <c r="N240" s="18"/>
      <c r="O240" s="19"/>
      <c r="P240" s="10">
        <f t="shared" si="61"/>
        <v>849</v>
      </c>
      <c r="Q240" s="10">
        <f t="shared" si="62"/>
        <v>849</v>
      </c>
      <c r="R240" s="10"/>
    </row>
    <row r="241" spans="1:24">
      <c r="A241" s="37"/>
      <c r="B241" s="44" t="s">
        <v>70</v>
      </c>
      <c r="C241" s="10">
        <f t="shared" si="64"/>
        <v>48</v>
      </c>
      <c r="D241" s="39"/>
      <c r="E241" s="10">
        <v>48</v>
      </c>
      <c r="F241" s="10"/>
      <c r="G241" s="11"/>
      <c r="H241" s="11"/>
      <c r="I241" s="11"/>
      <c r="J241" s="56"/>
      <c r="K241" s="57"/>
      <c r="L241" s="58"/>
      <c r="M241" s="18"/>
      <c r="N241" s="18"/>
      <c r="O241" s="19"/>
      <c r="P241" s="10">
        <f t="shared" si="61"/>
        <v>48</v>
      </c>
      <c r="Q241" s="10">
        <f t="shared" si="62"/>
        <v>48</v>
      </c>
      <c r="R241" s="10"/>
    </row>
    <row r="242" spans="1:24">
      <c r="A242" s="37"/>
      <c r="B242" s="29" t="s">
        <v>71</v>
      </c>
      <c r="C242" s="10">
        <f t="shared" si="64"/>
        <v>182</v>
      </c>
      <c r="D242" s="39"/>
      <c r="E242" s="10">
        <v>182</v>
      </c>
      <c r="F242" s="10"/>
      <c r="G242" s="11"/>
      <c r="H242" s="11"/>
      <c r="I242" s="11"/>
      <c r="J242" s="56"/>
      <c r="K242" s="57"/>
      <c r="L242" s="58"/>
      <c r="M242" s="18"/>
      <c r="N242" s="18"/>
      <c r="O242" s="19"/>
      <c r="P242" s="10">
        <f t="shared" si="61"/>
        <v>182</v>
      </c>
      <c r="Q242" s="10">
        <f t="shared" si="62"/>
        <v>182</v>
      </c>
      <c r="R242" s="10"/>
    </row>
    <row r="243" spans="1:24">
      <c r="A243" s="37"/>
      <c r="B243" s="51" t="s">
        <v>72</v>
      </c>
      <c r="C243" s="10">
        <f t="shared" si="64"/>
        <v>61</v>
      </c>
      <c r="D243" s="39"/>
      <c r="E243" s="10">
        <v>61</v>
      </c>
      <c r="F243" s="10"/>
      <c r="G243" s="11"/>
      <c r="H243" s="11"/>
      <c r="I243" s="11"/>
      <c r="J243" s="56"/>
      <c r="K243" s="57"/>
      <c r="L243" s="58"/>
      <c r="M243" s="18"/>
      <c r="N243" s="18"/>
      <c r="O243" s="19"/>
      <c r="P243" s="10">
        <f t="shared" si="61"/>
        <v>61</v>
      </c>
      <c r="Q243" s="10">
        <f t="shared" si="62"/>
        <v>61</v>
      </c>
      <c r="R243" s="10"/>
    </row>
    <row r="244" spans="1:24">
      <c r="A244" s="37" t="s">
        <v>18</v>
      </c>
      <c r="B244" s="51" t="s">
        <v>73</v>
      </c>
      <c r="C244" s="10">
        <f t="shared" si="64"/>
        <v>289</v>
      </c>
      <c r="D244" s="10"/>
      <c r="E244" s="10">
        <v>289</v>
      </c>
      <c r="F244" s="10"/>
      <c r="G244" s="11"/>
      <c r="H244" s="11"/>
      <c r="I244" s="11"/>
      <c r="J244" s="23"/>
      <c r="K244" s="24"/>
      <c r="L244" s="19"/>
      <c r="M244" s="18"/>
      <c r="N244" s="18"/>
      <c r="O244" s="19"/>
      <c r="P244" s="10">
        <f t="shared" si="61"/>
        <v>289</v>
      </c>
      <c r="Q244" s="10">
        <f t="shared" si="62"/>
        <v>289</v>
      </c>
      <c r="R244" s="10"/>
    </row>
    <row r="245" spans="1:24">
      <c r="A245" s="59"/>
      <c r="B245" s="147" t="s">
        <v>118</v>
      </c>
      <c r="C245" s="137">
        <f>C246+C248+C256</f>
        <v>5319</v>
      </c>
      <c r="D245" s="137" t="e">
        <f>D246+D248+D256+#REF!+#REF!+#REF!</f>
        <v>#REF!</v>
      </c>
      <c r="E245" s="137">
        <f>E246+E248+E256</f>
        <v>5319</v>
      </c>
      <c r="F245" s="137" t="s">
        <v>18</v>
      </c>
      <c r="G245" s="137">
        <f>G246+G248+G256</f>
        <v>0</v>
      </c>
      <c r="H245" s="137">
        <f>H246+H248+H256</f>
        <v>0</v>
      </c>
      <c r="I245" s="137">
        <v>0</v>
      </c>
      <c r="J245" s="137" t="e">
        <f>J246+J248+J256+#REF!+#REF!+#REF!</f>
        <v>#REF!</v>
      </c>
      <c r="K245" s="137" t="e">
        <f>K246+K248+K256+#REF!+#REF!+#REF!</f>
        <v>#REF!</v>
      </c>
      <c r="L245" s="137" t="e">
        <f>L246+L248+L256+#REF!+#REF!+#REF!</f>
        <v>#REF!</v>
      </c>
      <c r="M245" s="137" t="e">
        <f>M246+M248+M256+#REF!+#REF!+#REF!</f>
        <v>#REF!</v>
      </c>
      <c r="N245" s="137" t="e">
        <f>N246+N248+N256+#REF!+#REF!+#REF!</f>
        <v>#REF!</v>
      </c>
      <c r="O245" s="137" t="e">
        <f>O246+O248+O256+#REF!+#REF!+#REF!</f>
        <v>#REF!</v>
      </c>
      <c r="P245" s="137">
        <f>P246+P248+P256</f>
        <v>5319</v>
      </c>
      <c r="Q245" s="137">
        <f>Q246+Q248+Q256</f>
        <v>5319</v>
      </c>
      <c r="R245" s="137" t="s">
        <v>18</v>
      </c>
      <c r="U245" s="102"/>
    </row>
    <row r="246" spans="1:24" s="62" customFormat="1">
      <c r="A246" s="59"/>
      <c r="B246" s="38" t="s">
        <v>42</v>
      </c>
      <c r="C246" s="39">
        <f>SUM(C247:C247)</f>
        <v>3000</v>
      </c>
      <c r="D246" s="39">
        <f>SUM(D247:D247)</f>
        <v>0</v>
      </c>
      <c r="E246" s="39">
        <f>SUM(E247:E247)</f>
        <v>3000</v>
      </c>
      <c r="F246" s="39"/>
      <c r="G246" s="40">
        <v>0</v>
      </c>
      <c r="H246" s="40">
        <v>0</v>
      </c>
      <c r="I246" s="40">
        <v>0</v>
      </c>
      <c r="J246" s="56">
        <f>SUM(J247:J247)</f>
        <v>0</v>
      </c>
      <c r="K246" s="57">
        <f>SUM(K247:K247)</f>
        <v>0</v>
      </c>
      <c r="L246" s="58">
        <f>SUM(L247:L247)</f>
        <v>0</v>
      </c>
      <c r="M246" s="60"/>
      <c r="N246" s="60"/>
      <c r="O246" s="61"/>
      <c r="P246" s="39">
        <f t="shared" ref="P246:P255" si="65">G246+C246</f>
        <v>3000</v>
      </c>
      <c r="Q246" s="39">
        <f t="shared" ref="Q246:Q255" si="66">H246+E246</f>
        <v>3000</v>
      </c>
      <c r="R246" s="39" t="s">
        <v>18</v>
      </c>
      <c r="U246" s="102"/>
      <c r="X246" s="102"/>
    </row>
    <row r="247" spans="1:24">
      <c r="A247" s="59"/>
      <c r="B247" s="29" t="s">
        <v>104</v>
      </c>
      <c r="C247" s="10">
        <f>E247</f>
        <v>3000</v>
      </c>
      <c r="D247" s="10"/>
      <c r="E247" s="10">
        <v>3000</v>
      </c>
      <c r="F247" s="10"/>
      <c r="G247" s="40"/>
      <c r="H247" s="11"/>
      <c r="I247" s="11"/>
      <c r="J247" s="23"/>
      <c r="K247" s="24"/>
      <c r="L247" s="25"/>
      <c r="M247" s="18"/>
      <c r="N247" s="18"/>
      <c r="O247" s="19"/>
      <c r="P247" s="10">
        <f t="shared" si="65"/>
        <v>3000</v>
      </c>
      <c r="Q247" s="10">
        <f t="shared" si="66"/>
        <v>3000</v>
      </c>
      <c r="R247" s="10"/>
      <c r="U247" s="102"/>
      <c r="W247" s="62"/>
      <c r="X247" s="102"/>
    </row>
    <row r="248" spans="1:24" s="62" customFormat="1">
      <c r="A248" s="59"/>
      <c r="B248" s="38" t="s">
        <v>43</v>
      </c>
      <c r="C248" s="39">
        <f t="shared" ref="C248:D248" si="67">SUM(C249:C255)</f>
        <v>1048</v>
      </c>
      <c r="D248" s="39">
        <f t="shared" si="67"/>
        <v>0</v>
      </c>
      <c r="E248" s="39">
        <f>SUM(E249:E255)</f>
        <v>1048</v>
      </c>
      <c r="F248" s="39"/>
      <c r="G248" s="40">
        <v>0</v>
      </c>
      <c r="H248" s="40">
        <v>0</v>
      </c>
      <c r="I248" s="40">
        <v>0</v>
      </c>
      <c r="J248" s="56">
        <f>SUM(J255:J255)</f>
        <v>0</v>
      </c>
      <c r="K248" s="57">
        <f>SUM(K255:K255)</f>
        <v>0</v>
      </c>
      <c r="L248" s="58">
        <f>SUM(L255:L255)</f>
        <v>0</v>
      </c>
      <c r="M248" s="60"/>
      <c r="N248" s="60"/>
      <c r="O248" s="61"/>
      <c r="P248" s="39">
        <f t="shared" si="65"/>
        <v>1048</v>
      </c>
      <c r="Q248" s="39">
        <f t="shared" si="66"/>
        <v>1048</v>
      </c>
      <c r="R248" s="39"/>
      <c r="U248" s="102"/>
      <c r="X248" s="102"/>
    </row>
    <row r="249" spans="1:24">
      <c r="A249" s="59"/>
      <c r="B249" s="44" t="s">
        <v>60</v>
      </c>
      <c r="C249" s="10">
        <f>E249</f>
        <v>300</v>
      </c>
      <c r="D249" s="10"/>
      <c r="E249" s="10">
        <v>300</v>
      </c>
      <c r="F249" s="10"/>
      <c r="G249" s="40"/>
      <c r="H249" s="40"/>
      <c r="I249" s="11"/>
      <c r="J249" s="56"/>
      <c r="K249" s="57"/>
      <c r="L249" s="58"/>
      <c r="M249" s="18"/>
      <c r="N249" s="18"/>
      <c r="O249" s="19"/>
      <c r="P249" s="10">
        <f t="shared" si="65"/>
        <v>300</v>
      </c>
      <c r="Q249" s="10">
        <f t="shared" si="66"/>
        <v>300</v>
      </c>
      <c r="R249" s="10"/>
      <c r="U249" s="102"/>
      <c r="W249" s="62"/>
      <c r="X249" s="102"/>
    </row>
    <row r="250" spans="1:24">
      <c r="A250" s="59"/>
      <c r="B250" s="44" t="s">
        <v>68</v>
      </c>
      <c r="C250" s="10">
        <f t="shared" ref="C250:C255" si="68">E250</f>
        <v>42</v>
      </c>
      <c r="D250" s="10"/>
      <c r="E250" s="10">
        <v>42</v>
      </c>
      <c r="F250" s="10"/>
      <c r="G250" s="40"/>
      <c r="H250" s="40"/>
      <c r="I250" s="11"/>
      <c r="J250" s="56"/>
      <c r="K250" s="57"/>
      <c r="L250" s="58"/>
      <c r="M250" s="18"/>
      <c r="N250" s="18"/>
      <c r="O250" s="19"/>
      <c r="P250" s="10">
        <f t="shared" si="65"/>
        <v>42</v>
      </c>
      <c r="Q250" s="10">
        <f t="shared" si="66"/>
        <v>42</v>
      </c>
      <c r="R250" s="10"/>
      <c r="U250" s="102"/>
      <c r="W250" s="62"/>
      <c r="X250" s="102"/>
    </row>
    <row r="251" spans="1:24">
      <c r="A251" s="59"/>
      <c r="B251" s="44" t="s">
        <v>69</v>
      </c>
      <c r="C251" s="10">
        <f t="shared" si="68"/>
        <v>420</v>
      </c>
      <c r="D251" s="10"/>
      <c r="E251" s="10">
        <v>420</v>
      </c>
      <c r="F251" s="10"/>
      <c r="G251" s="40"/>
      <c r="H251" s="40"/>
      <c r="I251" s="11"/>
      <c r="J251" s="56"/>
      <c r="K251" s="57"/>
      <c r="L251" s="58"/>
      <c r="M251" s="18"/>
      <c r="N251" s="18"/>
      <c r="O251" s="19"/>
      <c r="P251" s="10">
        <f t="shared" si="65"/>
        <v>420</v>
      </c>
      <c r="Q251" s="10">
        <f t="shared" si="66"/>
        <v>420</v>
      </c>
      <c r="R251" s="10"/>
      <c r="U251" s="102"/>
      <c r="W251" s="62"/>
      <c r="X251" s="102"/>
    </row>
    <row r="252" spans="1:24">
      <c r="A252" s="59"/>
      <c r="B252" s="44" t="s">
        <v>70</v>
      </c>
      <c r="C252" s="10">
        <f t="shared" si="68"/>
        <v>24</v>
      </c>
      <c r="D252" s="10"/>
      <c r="E252" s="10">
        <v>24</v>
      </c>
      <c r="F252" s="10"/>
      <c r="G252" s="40"/>
      <c r="H252" s="40"/>
      <c r="I252" s="11"/>
      <c r="J252" s="56"/>
      <c r="K252" s="57"/>
      <c r="L252" s="58"/>
      <c r="M252" s="18"/>
      <c r="N252" s="18"/>
      <c r="O252" s="19"/>
      <c r="P252" s="10">
        <f t="shared" si="65"/>
        <v>24</v>
      </c>
      <c r="Q252" s="10">
        <f t="shared" si="66"/>
        <v>24</v>
      </c>
      <c r="R252" s="10"/>
      <c r="U252" s="102"/>
      <c r="W252" s="62"/>
      <c r="X252" s="102"/>
    </row>
    <row r="253" spans="1:24">
      <c r="A253" s="59"/>
      <c r="B253" s="29" t="s">
        <v>71</v>
      </c>
      <c r="C253" s="10">
        <f t="shared" si="68"/>
        <v>90</v>
      </c>
      <c r="D253" s="10"/>
      <c r="E253" s="10">
        <v>90</v>
      </c>
      <c r="F253" s="10"/>
      <c r="G253" s="40"/>
      <c r="H253" s="40"/>
      <c r="I253" s="11"/>
      <c r="J253" s="56"/>
      <c r="K253" s="57"/>
      <c r="L253" s="58"/>
      <c r="M253" s="18"/>
      <c r="N253" s="18"/>
      <c r="O253" s="19"/>
      <c r="P253" s="10">
        <f t="shared" si="65"/>
        <v>90</v>
      </c>
      <c r="Q253" s="10">
        <f t="shared" si="66"/>
        <v>90</v>
      </c>
      <c r="R253" s="10"/>
      <c r="U253" s="102"/>
      <c r="W253" s="62"/>
      <c r="X253" s="102"/>
    </row>
    <row r="254" spans="1:24">
      <c r="A254" s="59"/>
      <c r="B254" s="51" t="s">
        <v>72</v>
      </c>
      <c r="C254" s="10">
        <f t="shared" si="68"/>
        <v>30</v>
      </c>
      <c r="D254" s="10"/>
      <c r="E254" s="10">
        <v>30</v>
      </c>
      <c r="F254" s="10"/>
      <c r="G254" s="40"/>
      <c r="H254" s="40"/>
      <c r="I254" s="11"/>
      <c r="J254" s="56"/>
      <c r="K254" s="57"/>
      <c r="L254" s="58"/>
      <c r="M254" s="18"/>
      <c r="N254" s="18"/>
      <c r="O254" s="19"/>
      <c r="P254" s="10">
        <f t="shared" si="65"/>
        <v>30</v>
      </c>
      <c r="Q254" s="10">
        <f t="shared" si="66"/>
        <v>30</v>
      </c>
      <c r="R254" s="10"/>
      <c r="U254" s="102"/>
      <c r="W254" s="62"/>
      <c r="X254" s="102"/>
    </row>
    <row r="255" spans="1:24">
      <c r="A255" s="59"/>
      <c r="B255" s="51" t="s">
        <v>73</v>
      </c>
      <c r="C255" s="10">
        <f t="shared" si="68"/>
        <v>142</v>
      </c>
      <c r="D255" s="10"/>
      <c r="E255" s="10">
        <v>142</v>
      </c>
      <c r="F255" s="10"/>
      <c r="G255" s="40"/>
      <c r="H255" s="11"/>
      <c r="I255" s="11"/>
      <c r="J255" s="23"/>
      <c r="K255" s="24"/>
      <c r="L255" s="19"/>
      <c r="M255" s="18"/>
      <c r="N255" s="18"/>
      <c r="O255" s="19"/>
      <c r="P255" s="10">
        <f t="shared" si="65"/>
        <v>142</v>
      </c>
      <c r="Q255" s="10">
        <f t="shared" si="66"/>
        <v>142</v>
      </c>
      <c r="R255" s="10"/>
      <c r="U255" s="102"/>
      <c r="W255" s="62"/>
      <c r="X255" s="102"/>
    </row>
    <row r="256" spans="1:24" s="62" customFormat="1">
      <c r="A256" s="59"/>
      <c r="B256" s="38" t="s">
        <v>35</v>
      </c>
      <c r="C256" s="39">
        <v>1271</v>
      </c>
      <c r="D256" s="39"/>
      <c r="E256" s="39">
        <v>1271</v>
      </c>
      <c r="F256" s="39" t="s">
        <v>18</v>
      </c>
      <c r="G256" s="40">
        <f>G257</f>
        <v>0</v>
      </c>
      <c r="H256" s="40">
        <f>H257</f>
        <v>0</v>
      </c>
      <c r="I256" s="40">
        <v>0</v>
      </c>
      <c r="J256" s="56" t="e">
        <f>SUM(#REF!,#REF!,J257,#REF!,#REF!)</f>
        <v>#REF!</v>
      </c>
      <c r="K256" s="57" t="e">
        <f>SUM(#REF!,#REF!,K257,#REF!,#REF!)</f>
        <v>#REF!</v>
      </c>
      <c r="L256" s="57" t="e">
        <f>SUM(#REF!,#REF!,L257,#REF!,#REF!)</f>
        <v>#REF!</v>
      </c>
      <c r="M256" s="57" t="e">
        <f>SUM(#REF!,#REF!,M257,#REF!,#REF!)</f>
        <v>#REF!</v>
      </c>
      <c r="N256" s="57" t="e">
        <f>SUM(#REF!,#REF!,N257,#REF!,#REF!)</f>
        <v>#REF!</v>
      </c>
      <c r="O256" s="58" t="e">
        <f>SUM(#REF!,#REF!,O257,#REF!,#REF!)</f>
        <v>#REF!</v>
      </c>
      <c r="P256" s="39">
        <f>SUM(P257:P257)</f>
        <v>1271</v>
      </c>
      <c r="Q256" s="39">
        <f>SUM(Q257:Q257)</f>
        <v>1271</v>
      </c>
      <c r="R256" s="39" t="s">
        <v>18</v>
      </c>
      <c r="U256" s="102"/>
      <c r="X256" s="102"/>
    </row>
    <row r="257" spans="1:24">
      <c r="A257" s="59"/>
      <c r="B257" s="29" t="s">
        <v>105</v>
      </c>
      <c r="C257" s="10">
        <v>1271</v>
      </c>
      <c r="D257" s="10"/>
      <c r="E257" s="10">
        <v>1271</v>
      </c>
      <c r="F257" s="10"/>
      <c r="G257" s="11"/>
      <c r="H257" s="11"/>
      <c r="I257" s="11"/>
      <c r="J257" s="23"/>
      <c r="K257" s="24"/>
      <c r="L257" s="25"/>
      <c r="M257" s="18"/>
      <c r="N257" s="18"/>
      <c r="O257" s="19"/>
      <c r="P257" s="10">
        <f>G257+C257</f>
        <v>1271</v>
      </c>
      <c r="Q257" s="10">
        <f>E257+H257</f>
        <v>1271</v>
      </c>
      <c r="R257" s="10"/>
      <c r="U257" s="102"/>
      <c r="W257" s="62"/>
      <c r="X257" s="102"/>
    </row>
    <row r="258" spans="1:24">
      <c r="A258" s="59"/>
      <c r="B258" s="147" t="s">
        <v>119</v>
      </c>
      <c r="C258" s="137">
        <f>E258</f>
        <v>707</v>
      </c>
      <c r="D258" s="137" t="e">
        <f>#REF!+#REF!+#REF!+#REF!+#REF!+#REF!+#REF!+#REF!</f>
        <v>#REF!</v>
      </c>
      <c r="E258" s="137">
        <f>E259</f>
        <v>707</v>
      </c>
      <c r="F258" s="137" t="s">
        <v>18</v>
      </c>
      <c r="G258" s="137"/>
      <c r="H258" s="137">
        <f>H259</f>
        <v>0</v>
      </c>
      <c r="I258" s="137">
        <v>0</v>
      </c>
      <c r="J258" s="137">
        <f t="shared" ref="J258:Q258" si="69">SUM(J259:J259)</f>
        <v>0</v>
      </c>
      <c r="K258" s="137">
        <f t="shared" si="69"/>
        <v>0</v>
      </c>
      <c r="L258" s="137">
        <f t="shared" si="69"/>
        <v>0</v>
      </c>
      <c r="M258" s="137">
        <f t="shared" si="69"/>
        <v>0</v>
      </c>
      <c r="N258" s="137">
        <f t="shared" si="69"/>
        <v>0</v>
      </c>
      <c r="O258" s="137">
        <f t="shared" si="69"/>
        <v>0</v>
      </c>
      <c r="P258" s="137">
        <f>P259</f>
        <v>707</v>
      </c>
      <c r="Q258" s="137">
        <f t="shared" si="69"/>
        <v>707</v>
      </c>
      <c r="R258" s="137" t="s">
        <v>18</v>
      </c>
      <c r="U258" s="102"/>
    </row>
    <row r="259" spans="1:24">
      <c r="A259" s="91"/>
      <c r="B259" s="29" t="s">
        <v>106</v>
      </c>
      <c r="C259" s="10">
        <v>707</v>
      </c>
      <c r="D259" s="10"/>
      <c r="E259" s="10">
        <v>707</v>
      </c>
      <c r="F259" s="10"/>
      <c r="G259" s="11"/>
      <c r="H259" s="27"/>
      <c r="I259" s="11"/>
      <c r="J259" s="86"/>
      <c r="K259" s="87"/>
      <c r="L259" s="19"/>
      <c r="M259" s="18"/>
      <c r="N259" s="18"/>
      <c r="O259" s="19"/>
      <c r="P259" s="10">
        <f t="shared" ref="P259" si="70">G259+C259</f>
        <v>707</v>
      </c>
      <c r="Q259" s="10">
        <f t="shared" ref="Q259" si="71">E259+H259</f>
        <v>707</v>
      </c>
      <c r="R259" s="10"/>
    </row>
    <row r="260" spans="1:24">
      <c r="A260" s="59"/>
      <c r="B260" s="147" t="s">
        <v>120</v>
      </c>
      <c r="C260" s="137">
        <f>C261+C263+C271+C272+C273</f>
        <v>15250</v>
      </c>
      <c r="D260" s="137" t="e">
        <f>#REF!+#REF!+#REF!+#REF!+#REF!+#REF!+#REF!+#REF!</f>
        <v>#REF!</v>
      </c>
      <c r="E260" s="137">
        <f>E261+E263+E271+E272+E273</f>
        <v>15250</v>
      </c>
      <c r="F260" s="137"/>
      <c r="G260" s="137">
        <f>G261+G263+G271+G272+G273</f>
        <v>0</v>
      </c>
      <c r="H260" s="137">
        <f>H261+H263+H271+H272+H273</f>
        <v>0</v>
      </c>
      <c r="I260" s="137">
        <v>0</v>
      </c>
      <c r="J260" s="137" t="e">
        <f t="shared" ref="J260:O260" si="72">SUM(J261:J261)</f>
        <v>#REF!</v>
      </c>
      <c r="K260" s="137" t="e">
        <f t="shared" si="72"/>
        <v>#REF!</v>
      </c>
      <c r="L260" s="137" t="e">
        <f t="shared" si="72"/>
        <v>#REF!</v>
      </c>
      <c r="M260" s="137">
        <f t="shared" si="72"/>
        <v>0</v>
      </c>
      <c r="N260" s="137">
        <f t="shared" si="72"/>
        <v>0</v>
      </c>
      <c r="O260" s="137">
        <f t="shared" si="72"/>
        <v>0</v>
      </c>
      <c r="P260" s="137">
        <f>P261+P263+P271+P272+P273</f>
        <v>15250</v>
      </c>
      <c r="Q260" s="137">
        <f>Q261+Q263+Q271+Q272+Q273</f>
        <v>15250</v>
      </c>
      <c r="R260" s="137" t="s">
        <v>18</v>
      </c>
      <c r="U260" s="102"/>
    </row>
    <row r="261" spans="1:24" ht="12" customHeight="1">
      <c r="A261" s="37"/>
      <c r="B261" s="38" t="s">
        <v>27</v>
      </c>
      <c r="C261" s="39">
        <f>SUM(C262)</f>
        <v>7595</v>
      </c>
      <c r="D261" s="39" t="e">
        <f>#REF!</f>
        <v>#REF!</v>
      </c>
      <c r="E261" s="39">
        <f>SUM(E262)</f>
        <v>7595</v>
      </c>
      <c r="F261" s="39"/>
      <c r="G261" s="40">
        <f>SUM(G262)</f>
        <v>0</v>
      </c>
      <c r="H261" s="40">
        <f>SUM(H262)</f>
        <v>0</v>
      </c>
      <c r="I261" s="40">
        <v>0</v>
      </c>
      <c r="J261" s="42" t="e">
        <f>#REF!</f>
        <v>#REF!</v>
      </c>
      <c r="K261" s="43" t="e">
        <f>#REF!</f>
        <v>#REF!</v>
      </c>
      <c r="L261" s="43" t="e">
        <f>#REF!</f>
        <v>#REF!</v>
      </c>
      <c r="M261" s="18"/>
      <c r="N261" s="18"/>
      <c r="O261" s="19"/>
      <c r="P261" s="39">
        <f>SUM(P262)</f>
        <v>7595</v>
      </c>
      <c r="Q261" s="39">
        <f>SUM(Q262)</f>
        <v>7595</v>
      </c>
      <c r="R261" s="39"/>
    </row>
    <row r="262" spans="1:24" s="52" customFormat="1" ht="11.4" customHeight="1">
      <c r="A262" s="29"/>
      <c r="B262" s="44" t="s">
        <v>56</v>
      </c>
      <c r="C262" s="45">
        <v>7595</v>
      </c>
      <c r="D262" s="45"/>
      <c r="E262" s="45">
        <v>7595</v>
      </c>
      <c r="F262" s="45"/>
      <c r="G262" s="11"/>
      <c r="H262" s="46"/>
      <c r="I262" s="47"/>
      <c r="J262" s="48"/>
      <c r="K262" s="49"/>
      <c r="L262" s="50"/>
      <c r="M262" s="29"/>
      <c r="N262" s="29"/>
      <c r="O262" s="51">
        <v>7595</v>
      </c>
      <c r="P262" s="45">
        <v>7595</v>
      </c>
      <c r="Q262" s="45">
        <v>7595</v>
      </c>
      <c r="R262" s="45"/>
      <c r="U262" s="101"/>
      <c r="X262" s="101"/>
    </row>
    <row r="263" spans="1:24" ht="13.8" customHeight="1">
      <c r="A263" s="37"/>
      <c r="B263" s="38" t="s">
        <v>59</v>
      </c>
      <c r="C263" s="39">
        <f>SUM(C264:C270)</f>
        <v>2655</v>
      </c>
      <c r="D263" s="39">
        <f>SUM(D264:D275)</f>
        <v>0</v>
      </c>
      <c r="E263" s="39">
        <f>SUM(E264:E270)</f>
        <v>2655</v>
      </c>
      <c r="F263" s="10"/>
      <c r="G263" s="40">
        <f>SUM(G264:G270)</f>
        <v>0</v>
      </c>
      <c r="H263" s="40">
        <f>SUM(H264:H270)</f>
        <v>0</v>
      </c>
      <c r="I263" s="40">
        <v>0</v>
      </c>
      <c r="J263" s="42"/>
      <c r="K263" s="43"/>
      <c r="L263" s="54"/>
      <c r="M263" s="18"/>
      <c r="N263" s="18"/>
      <c r="O263" s="19"/>
      <c r="P263" s="39">
        <f>SUM(P264:P270)</f>
        <v>2655</v>
      </c>
      <c r="Q263" s="39">
        <f>SUM(Q264:Q270)</f>
        <v>2655</v>
      </c>
      <c r="R263" s="10"/>
      <c r="U263" s="101"/>
      <c r="W263" s="52"/>
      <c r="X263" s="101"/>
    </row>
    <row r="264" spans="1:24" s="52" customFormat="1" ht="13.8" customHeight="1">
      <c r="A264" s="29"/>
      <c r="B264" s="44" t="s">
        <v>61</v>
      </c>
      <c r="C264" s="45">
        <v>759</v>
      </c>
      <c r="D264" s="45"/>
      <c r="E264" s="45">
        <v>759</v>
      </c>
      <c r="F264" s="45"/>
      <c r="G264" s="11"/>
      <c r="H264" s="46"/>
      <c r="I264" s="47"/>
      <c r="J264" s="48"/>
      <c r="K264" s="49"/>
      <c r="L264" s="50"/>
      <c r="M264" s="29"/>
      <c r="N264" s="29"/>
      <c r="O264" s="51"/>
      <c r="P264" s="45">
        <v>759</v>
      </c>
      <c r="Q264" s="45">
        <v>759</v>
      </c>
      <c r="R264" s="45"/>
      <c r="U264" s="101"/>
      <c r="X264" s="101"/>
    </row>
    <row r="265" spans="1:24" s="52" customFormat="1" ht="12">
      <c r="A265" s="29"/>
      <c r="B265" s="44" t="s">
        <v>62</v>
      </c>
      <c r="C265" s="45">
        <v>107</v>
      </c>
      <c r="D265" s="45"/>
      <c r="E265" s="45">
        <v>107</v>
      </c>
      <c r="F265" s="45"/>
      <c r="G265" s="11"/>
      <c r="H265" s="46"/>
      <c r="I265" s="47"/>
      <c r="J265" s="48"/>
      <c r="K265" s="49"/>
      <c r="L265" s="50"/>
      <c r="M265" s="29"/>
      <c r="N265" s="29"/>
      <c r="O265" s="51"/>
      <c r="P265" s="45">
        <v>107</v>
      </c>
      <c r="Q265" s="45">
        <v>107</v>
      </c>
      <c r="R265" s="45"/>
      <c r="U265" s="101"/>
      <c r="X265" s="101"/>
    </row>
    <row r="266" spans="1:24" s="52" customFormat="1" ht="12">
      <c r="A266" s="29"/>
      <c r="B266" s="44" t="s">
        <v>63</v>
      </c>
      <c r="C266" s="45">
        <v>1063</v>
      </c>
      <c r="D266" s="45"/>
      <c r="E266" s="45">
        <v>1063</v>
      </c>
      <c r="F266" s="45"/>
      <c r="G266" s="11"/>
      <c r="H266" s="46"/>
      <c r="I266" s="47"/>
      <c r="J266" s="48"/>
      <c r="K266" s="49"/>
      <c r="L266" s="50"/>
      <c r="M266" s="29"/>
      <c r="N266" s="29"/>
      <c r="O266" s="51"/>
      <c r="P266" s="45">
        <v>1063</v>
      </c>
      <c r="Q266" s="45">
        <v>1063</v>
      </c>
      <c r="R266" s="45"/>
      <c r="U266" s="101"/>
      <c r="X266" s="101"/>
    </row>
    <row r="267" spans="1:24" s="52" customFormat="1" ht="14.4" customHeight="1">
      <c r="A267" s="29"/>
      <c r="B267" s="44" t="s">
        <v>64</v>
      </c>
      <c r="C267" s="45">
        <v>61</v>
      </c>
      <c r="D267" s="45"/>
      <c r="E267" s="45">
        <v>61</v>
      </c>
      <c r="F267" s="45"/>
      <c r="G267" s="11"/>
      <c r="H267" s="46"/>
      <c r="I267" s="47"/>
      <c r="J267" s="48"/>
      <c r="K267" s="49"/>
      <c r="L267" s="50"/>
      <c r="M267" s="29"/>
      <c r="N267" s="29"/>
      <c r="O267" s="51"/>
      <c r="P267" s="45">
        <v>61</v>
      </c>
      <c r="Q267" s="45">
        <v>61</v>
      </c>
      <c r="R267" s="45"/>
      <c r="U267" s="101"/>
      <c r="X267" s="101"/>
    </row>
    <row r="268" spans="1:24" s="52" customFormat="1" ht="13.2" customHeight="1">
      <c r="A268" s="29"/>
      <c r="B268" s="29" t="s">
        <v>65</v>
      </c>
      <c r="C268" s="45">
        <v>228</v>
      </c>
      <c r="D268" s="45"/>
      <c r="E268" s="45">
        <v>228</v>
      </c>
      <c r="F268" s="53"/>
      <c r="G268" s="11"/>
      <c r="H268" s="46"/>
      <c r="I268" s="47"/>
      <c r="J268" s="55"/>
      <c r="K268" s="29"/>
      <c r="L268" s="51"/>
      <c r="M268" s="29"/>
      <c r="N268" s="29"/>
      <c r="O268" s="51"/>
      <c r="P268" s="45">
        <v>228</v>
      </c>
      <c r="Q268" s="45">
        <v>228</v>
      </c>
      <c r="R268" s="53"/>
      <c r="U268" s="101"/>
      <c r="X268" s="101"/>
    </row>
    <row r="269" spans="1:24" s="52" customFormat="1" ht="13.8" customHeight="1">
      <c r="A269" s="29"/>
      <c r="B269" s="51" t="s">
        <v>66</v>
      </c>
      <c r="C269" s="45">
        <v>76</v>
      </c>
      <c r="D269" s="45"/>
      <c r="E269" s="45">
        <v>76</v>
      </c>
      <c r="F269" s="53"/>
      <c r="G269" s="11"/>
      <c r="H269" s="46"/>
      <c r="I269" s="47"/>
      <c r="J269" s="55"/>
      <c r="K269" s="29"/>
      <c r="L269" s="51"/>
      <c r="M269" s="29"/>
      <c r="N269" s="29"/>
      <c r="O269" s="51"/>
      <c r="P269" s="45">
        <v>76</v>
      </c>
      <c r="Q269" s="45">
        <v>76</v>
      </c>
      <c r="R269" s="53"/>
      <c r="U269" s="101"/>
      <c r="X269" s="101"/>
    </row>
    <row r="270" spans="1:24" s="52" customFormat="1" ht="12">
      <c r="A270" s="29"/>
      <c r="B270" s="51" t="s">
        <v>67</v>
      </c>
      <c r="C270" s="45">
        <v>361</v>
      </c>
      <c r="D270" s="45"/>
      <c r="E270" s="45">
        <v>361</v>
      </c>
      <c r="F270" s="53"/>
      <c r="G270" s="11"/>
      <c r="H270" s="46"/>
      <c r="I270" s="47"/>
      <c r="J270" s="55"/>
      <c r="K270" s="29"/>
      <c r="L270" s="51"/>
      <c r="M270" s="29"/>
      <c r="N270" s="29"/>
      <c r="O270" s="51"/>
      <c r="P270" s="45">
        <v>361</v>
      </c>
      <c r="Q270" s="45">
        <v>361</v>
      </c>
      <c r="R270" s="53"/>
      <c r="U270" s="101"/>
      <c r="X270" s="101"/>
    </row>
    <row r="271" spans="1:24" s="52" customFormat="1" ht="12">
      <c r="A271" s="175"/>
      <c r="B271" s="51" t="s">
        <v>165</v>
      </c>
      <c r="C271" s="45">
        <v>4171</v>
      </c>
      <c r="D271" s="45"/>
      <c r="E271" s="45">
        <v>4171</v>
      </c>
      <c r="F271" s="53"/>
      <c r="G271" s="11"/>
      <c r="H271" s="176"/>
      <c r="I271" s="47"/>
      <c r="J271" s="55"/>
      <c r="K271" s="29"/>
      <c r="L271" s="51"/>
      <c r="M271" s="29"/>
      <c r="N271" s="29"/>
      <c r="O271" s="51"/>
      <c r="P271" s="45">
        <v>4171</v>
      </c>
      <c r="Q271" s="45">
        <v>4171</v>
      </c>
      <c r="R271" s="53"/>
      <c r="U271" s="101"/>
      <c r="X271" s="101"/>
    </row>
    <row r="272" spans="1:24" s="52" customFormat="1" ht="12">
      <c r="A272" s="175"/>
      <c r="B272" s="29" t="s">
        <v>167</v>
      </c>
      <c r="C272" s="45">
        <v>750</v>
      </c>
      <c r="D272" s="45"/>
      <c r="E272" s="45">
        <v>750</v>
      </c>
      <c r="F272" s="53"/>
      <c r="G272" s="11"/>
      <c r="H272" s="176"/>
      <c r="I272" s="47"/>
      <c r="J272" s="55"/>
      <c r="K272" s="29"/>
      <c r="L272" s="51"/>
      <c r="M272" s="29"/>
      <c r="N272" s="29"/>
      <c r="O272" s="51"/>
      <c r="P272" s="45">
        <v>750</v>
      </c>
      <c r="Q272" s="45">
        <v>750</v>
      </c>
      <c r="R272" s="53"/>
      <c r="U272" s="101"/>
      <c r="X272" s="101"/>
    </row>
    <row r="273" spans="1:24">
      <c r="A273" s="91"/>
      <c r="B273" s="29" t="s">
        <v>179</v>
      </c>
      <c r="C273" s="10">
        <v>79</v>
      </c>
      <c r="D273" s="10"/>
      <c r="E273" s="10">
        <v>79</v>
      </c>
      <c r="F273" s="10"/>
      <c r="G273" s="11"/>
      <c r="H273" s="27"/>
      <c r="I273" s="11"/>
      <c r="J273" s="86"/>
      <c r="K273" s="87"/>
      <c r="L273" s="19"/>
      <c r="M273" s="18"/>
      <c r="N273" s="18"/>
      <c r="O273" s="19"/>
      <c r="P273" s="10">
        <v>79</v>
      </c>
      <c r="Q273" s="10">
        <v>79</v>
      </c>
      <c r="R273" s="10"/>
    </row>
    <row r="274" spans="1:24">
      <c r="A274" s="59"/>
      <c r="B274" s="147" t="s">
        <v>121</v>
      </c>
      <c r="C274" s="137">
        <f>C275+C279+C287+C292+C295+C297</f>
        <v>17500</v>
      </c>
      <c r="D274" s="137">
        <f>D275+D279+D292+D295+D297</f>
        <v>0</v>
      </c>
      <c r="E274" s="137">
        <f>E275+E279+E287+E292+E295+E297</f>
        <v>17500</v>
      </c>
      <c r="F274" s="137" t="s">
        <v>18</v>
      </c>
      <c r="G274" s="137">
        <f>G287</f>
        <v>0</v>
      </c>
      <c r="H274" s="137">
        <f>H287</f>
        <v>0</v>
      </c>
      <c r="I274" s="137">
        <v>0</v>
      </c>
      <c r="J274" s="137" t="e">
        <f t="shared" ref="J274:O274" si="73">J275+J279+J292+J295+J297</f>
        <v>#REF!</v>
      </c>
      <c r="K274" s="137" t="e">
        <f t="shared" si="73"/>
        <v>#REF!</v>
      </c>
      <c r="L274" s="137" t="e">
        <f t="shared" si="73"/>
        <v>#REF!</v>
      </c>
      <c r="M274" s="137" t="e">
        <f t="shared" si="73"/>
        <v>#REF!</v>
      </c>
      <c r="N274" s="137" t="e">
        <f t="shared" si="73"/>
        <v>#REF!</v>
      </c>
      <c r="O274" s="137" t="e">
        <f t="shared" si="73"/>
        <v>#REF!</v>
      </c>
      <c r="P274" s="137">
        <f>P275+P279+P287+P292+P295+P297</f>
        <v>17500</v>
      </c>
      <c r="Q274" s="137">
        <f>Q275+Q279+Q287+Q292+Q295+Q297</f>
        <v>17500</v>
      </c>
      <c r="R274" s="137" t="s">
        <v>18</v>
      </c>
      <c r="U274" s="102"/>
    </row>
    <row r="275" spans="1:24" s="62" customFormat="1">
      <c r="A275" s="59"/>
      <c r="B275" s="38" t="s">
        <v>42</v>
      </c>
      <c r="C275" s="39">
        <f>SUM(C276:C278)</f>
        <v>5425</v>
      </c>
      <c r="D275" s="39"/>
      <c r="E275" s="39">
        <f>SUM(E276:E278)</f>
        <v>5425</v>
      </c>
      <c r="F275" s="39"/>
      <c r="G275" s="40">
        <v>0</v>
      </c>
      <c r="H275" s="40">
        <v>0</v>
      </c>
      <c r="I275" s="40">
        <v>0</v>
      </c>
      <c r="J275" s="56">
        <f>SUM(J278:J278)</f>
        <v>0</v>
      </c>
      <c r="K275" s="57">
        <f>SUM(K278:K278)</f>
        <v>0</v>
      </c>
      <c r="L275" s="58">
        <f>SUM(L278:L278)</f>
        <v>0</v>
      </c>
      <c r="M275" s="60"/>
      <c r="N275" s="60"/>
      <c r="O275" s="61"/>
      <c r="P275" s="39">
        <f t="shared" ref="P275" si="74">G275+C275</f>
        <v>5425</v>
      </c>
      <c r="Q275" s="39">
        <f t="shared" ref="Q275" si="75">H275+E275</f>
        <v>5425</v>
      </c>
      <c r="R275" s="39"/>
      <c r="U275" s="102"/>
      <c r="X275" s="102"/>
    </row>
    <row r="276" spans="1:24" s="62" customFormat="1">
      <c r="A276" s="59"/>
      <c r="B276" s="29" t="s">
        <v>109</v>
      </c>
      <c r="C276" s="10">
        <v>4850</v>
      </c>
      <c r="D276" s="10"/>
      <c r="E276" s="10">
        <v>4850</v>
      </c>
      <c r="F276" s="39"/>
      <c r="G276" s="40"/>
      <c r="H276" s="40"/>
      <c r="I276" s="40"/>
      <c r="J276" s="56"/>
      <c r="K276" s="57"/>
      <c r="L276" s="58"/>
      <c r="M276" s="60"/>
      <c r="N276" s="60"/>
      <c r="O276" s="61"/>
      <c r="P276" s="10">
        <v>4800</v>
      </c>
      <c r="Q276" s="10">
        <v>4800</v>
      </c>
      <c r="R276" s="39"/>
      <c r="U276" s="102"/>
      <c r="X276" s="102"/>
    </row>
    <row r="277" spans="1:24" s="62" customFormat="1">
      <c r="A277" s="59"/>
      <c r="B277" s="29" t="s">
        <v>110</v>
      </c>
      <c r="C277" s="10">
        <v>500</v>
      </c>
      <c r="D277" s="39"/>
      <c r="E277" s="10">
        <v>500</v>
      </c>
      <c r="F277" s="39"/>
      <c r="G277" s="40"/>
      <c r="H277" s="40"/>
      <c r="I277" s="40"/>
      <c r="J277" s="56"/>
      <c r="K277" s="57"/>
      <c r="L277" s="58"/>
      <c r="M277" s="60"/>
      <c r="N277" s="60"/>
      <c r="O277" s="61"/>
      <c r="P277" s="10">
        <v>500</v>
      </c>
      <c r="Q277" s="10">
        <v>500</v>
      </c>
      <c r="R277" s="39"/>
      <c r="U277" s="102"/>
      <c r="X277" s="102"/>
    </row>
    <row r="278" spans="1:24">
      <c r="A278" s="59"/>
      <c r="B278" s="29" t="s">
        <v>29</v>
      </c>
      <c r="C278" s="10">
        <v>75</v>
      </c>
      <c r="D278" s="10"/>
      <c r="E278" s="10">
        <v>75</v>
      </c>
      <c r="F278" s="10"/>
      <c r="G278" s="40"/>
      <c r="H278" s="11"/>
      <c r="I278" s="11"/>
      <c r="J278" s="23"/>
      <c r="K278" s="24"/>
      <c r="L278" s="25"/>
      <c r="M278" s="18"/>
      <c r="N278" s="18"/>
      <c r="O278" s="19"/>
      <c r="P278" s="10">
        <f t="shared" ref="P278" si="76">G278+C278</f>
        <v>75</v>
      </c>
      <c r="Q278" s="10">
        <f t="shared" ref="Q278" si="77">H278+E278</f>
        <v>75</v>
      </c>
      <c r="R278" s="10"/>
      <c r="U278" s="102"/>
      <c r="W278" s="62"/>
      <c r="X278" s="102"/>
    </row>
    <row r="279" spans="1:24" s="62" customFormat="1">
      <c r="A279" s="59"/>
      <c r="B279" s="38" t="s">
        <v>43</v>
      </c>
      <c r="C279" s="39">
        <f>SUM(C280:C286)</f>
        <v>1896</v>
      </c>
      <c r="D279" s="39"/>
      <c r="E279" s="39">
        <f>SUM(E280:E286)</f>
        <v>1896</v>
      </c>
      <c r="F279" s="39"/>
      <c r="G279" s="40">
        <v>0</v>
      </c>
      <c r="H279" s="40">
        <v>0</v>
      </c>
      <c r="I279" s="40">
        <v>0</v>
      </c>
      <c r="J279" s="56">
        <f>SUM(J286:J286)</f>
        <v>0</v>
      </c>
      <c r="K279" s="57">
        <f>SUM(K286:K286)</f>
        <v>0</v>
      </c>
      <c r="L279" s="58">
        <f>SUM(L286:L286)</f>
        <v>0</v>
      </c>
      <c r="M279" s="60"/>
      <c r="N279" s="60"/>
      <c r="O279" s="61"/>
      <c r="P279" s="39">
        <f>SUM(P280:P286)</f>
        <v>1896</v>
      </c>
      <c r="Q279" s="39">
        <f>SUM(Q280:Q286)</f>
        <v>1896</v>
      </c>
      <c r="R279" s="39"/>
      <c r="U279" s="102"/>
      <c r="X279" s="102"/>
    </row>
    <row r="280" spans="1:24">
      <c r="A280" s="59"/>
      <c r="B280" s="44" t="s">
        <v>111</v>
      </c>
      <c r="C280" s="10">
        <v>543</v>
      </c>
      <c r="D280" s="39"/>
      <c r="E280" s="10">
        <v>543</v>
      </c>
      <c r="F280" s="10"/>
      <c r="G280" s="40"/>
      <c r="H280" s="40"/>
      <c r="I280" s="11"/>
      <c r="J280" s="56"/>
      <c r="K280" s="57"/>
      <c r="L280" s="58"/>
      <c r="M280" s="18"/>
      <c r="N280" s="18"/>
      <c r="O280" s="19"/>
      <c r="P280" s="10">
        <f t="shared" ref="P280:P286" si="78">G280+C280</f>
        <v>543</v>
      </c>
      <c r="Q280" s="10">
        <f t="shared" ref="Q280:Q286" si="79">H280+E280</f>
        <v>543</v>
      </c>
      <c r="R280" s="10"/>
      <c r="U280" s="102"/>
      <c r="W280" s="62"/>
      <c r="X280" s="102"/>
    </row>
    <row r="281" spans="1:24">
      <c r="A281" s="59"/>
      <c r="B281" s="44" t="s">
        <v>68</v>
      </c>
      <c r="C281" s="10">
        <v>76</v>
      </c>
      <c r="D281" s="39"/>
      <c r="E281" s="10">
        <v>76</v>
      </c>
      <c r="F281" s="10"/>
      <c r="G281" s="40"/>
      <c r="H281" s="40"/>
      <c r="I281" s="11"/>
      <c r="J281" s="56"/>
      <c r="K281" s="57"/>
      <c r="L281" s="58"/>
      <c r="M281" s="18"/>
      <c r="N281" s="18"/>
      <c r="O281" s="19"/>
      <c r="P281" s="10">
        <f t="shared" si="78"/>
        <v>76</v>
      </c>
      <c r="Q281" s="10">
        <f t="shared" si="79"/>
        <v>76</v>
      </c>
      <c r="R281" s="10"/>
      <c r="U281" s="102"/>
      <c r="W281" s="62"/>
      <c r="X281" s="102"/>
    </row>
    <row r="282" spans="1:24">
      <c r="A282" s="59"/>
      <c r="B282" s="44" t="s">
        <v>69</v>
      </c>
      <c r="C282" s="10">
        <v>759</v>
      </c>
      <c r="D282" s="39"/>
      <c r="E282" s="10">
        <v>759</v>
      </c>
      <c r="F282" s="10"/>
      <c r="G282" s="40"/>
      <c r="H282" s="40"/>
      <c r="I282" s="11"/>
      <c r="J282" s="56"/>
      <c r="K282" s="57"/>
      <c r="L282" s="58"/>
      <c r="M282" s="18"/>
      <c r="N282" s="18"/>
      <c r="O282" s="19"/>
      <c r="P282" s="10">
        <f t="shared" si="78"/>
        <v>759</v>
      </c>
      <c r="Q282" s="10">
        <f t="shared" si="79"/>
        <v>759</v>
      </c>
      <c r="R282" s="10"/>
      <c r="U282" s="102"/>
      <c r="W282" s="62"/>
      <c r="X282" s="102"/>
    </row>
    <row r="283" spans="1:24">
      <c r="A283" s="59"/>
      <c r="B283" s="44" t="s">
        <v>70</v>
      </c>
      <c r="C283" s="10">
        <v>43</v>
      </c>
      <c r="D283" s="39"/>
      <c r="E283" s="10">
        <v>43</v>
      </c>
      <c r="F283" s="10"/>
      <c r="G283" s="40"/>
      <c r="H283" s="40"/>
      <c r="I283" s="11"/>
      <c r="J283" s="56"/>
      <c r="K283" s="57"/>
      <c r="L283" s="58"/>
      <c r="M283" s="18"/>
      <c r="N283" s="18"/>
      <c r="O283" s="19"/>
      <c r="P283" s="10">
        <f t="shared" si="78"/>
        <v>43</v>
      </c>
      <c r="Q283" s="10">
        <f t="shared" si="79"/>
        <v>43</v>
      </c>
      <c r="R283" s="10"/>
      <c r="U283" s="102"/>
      <c r="W283" s="62"/>
      <c r="X283" s="102"/>
    </row>
    <row r="284" spans="1:24">
      <c r="A284" s="59"/>
      <c r="B284" s="29" t="s">
        <v>71</v>
      </c>
      <c r="C284" s="10">
        <v>163</v>
      </c>
      <c r="D284" s="39"/>
      <c r="E284" s="10">
        <v>163</v>
      </c>
      <c r="F284" s="10"/>
      <c r="G284" s="40"/>
      <c r="H284" s="40"/>
      <c r="I284" s="11"/>
      <c r="J284" s="56"/>
      <c r="K284" s="57"/>
      <c r="L284" s="58"/>
      <c r="M284" s="18"/>
      <c r="N284" s="18"/>
      <c r="O284" s="19"/>
      <c r="P284" s="10">
        <f t="shared" si="78"/>
        <v>163</v>
      </c>
      <c r="Q284" s="10">
        <f t="shared" si="79"/>
        <v>163</v>
      </c>
      <c r="R284" s="10"/>
      <c r="U284" s="102"/>
      <c r="W284" s="62"/>
      <c r="X284" s="102"/>
    </row>
    <row r="285" spans="1:24">
      <c r="A285" s="59"/>
      <c r="B285" s="51" t="s">
        <v>72</v>
      </c>
      <c r="C285" s="10">
        <v>54</v>
      </c>
      <c r="D285" s="39"/>
      <c r="E285" s="10">
        <v>54</v>
      </c>
      <c r="F285" s="10"/>
      <c r="G285" s="40"/>
      <c r="H285" s="40"/>
      <c r="I285" s="11"/>
      <c r="J285" s="56"/>
      <c r="K285" s="57"/>
      <c r="L285" s="58"/>
      <c r="M285" s="18"/>
      <c r="N285" s="18"/>
      <c r="O285" s="19"/>
      <c r="P285" s="10">
        <f t="shared" si="78"/>
        <v>54</v>
      </c>
      <c r="Q285" s="10">
        <f t="shared" si="79"/>
        <v>54</v>
      </c>
      <c r="R285" s="10"/>
      <c r="U285" s="102"/>
      <c r="W285" s="62"/>
      <c r="X285" s="102"/>
    </row>
    <row r="286" spans="1:24">
      <c r="A286" s="59"/>
      <c r="B286" s="51" t="s">
        <v>73</v>
      </c>
      <c r="C286" s="10">
        <v>258</v>
      </c>
      <c r="D286" s="10"/>
      <c r="E286" s="10">
        <v>258</v>
      </c>
      <c r="F286" s="10"/>
      <c r="G286" s="40"/>
      <c r="H286" s="11"/>
      <c r="I286" s="11"/>
      <c r="J286" s="23"/>
      <c r="K286" s="24"/>
      <c r="L286" s="19"/>
      <c r="M286" s="18"/>
      <c r="N286" s="18"/>
      <c r="O286" s="19"/>
      <c r="P286" s="10">
        <f t="shared" si="78"/>
        <v>258</v>
      </c>
      <c r="Q286" s="10">
        <f t="shared" si="79"/>
        <v>258</v>
      </c>
      <c r="R286" s="10"/>
      <c r="U286" s="102"/>
      <c r="W286" s="62"/>
      <c r="X286" s="102"/>
    </row>
    <row r="287" spans="1:24" s="62" customFormat="1">
      <c r="A287" s="59"/>
      <c r="B287" s="38" t="s">
        <v>33</v>
      </c>
      <c r="C287" s="39">
        <f>SUM(C288:C291)</f>
        <v>7150</v>
      </c>
      <c r="D287" s="39">
        <f>SUM(D288:D293)</f>
        <v>0</v>
      </c>
      <c r="E287" s="39">
        <f>SUM(E288:E291)</f>
        <v>7150</v>
      </c>
      <c r="F287" s="39"/>
      <c r="G287" s="40">
        <f>SUM(G289)</f>
        <v>0</v>
      </c>
      <c r="H287" s="40">
        <f>SUM(H289)</f>
        <v>0</v>
      </c>
      <c r="I287" s="40"/>
      <c r="J287" s="56" t="e">
        <f>J288+#REF!+J293+#REF!</f>
        <v>#REF!</v>
      </c>
      <c r="K287" s="57" t="e">
        <f>K288+#REF!+K293+#REF!</f>
        <v>#REF!</v>
      </c>
      <c r="L287" s="58" t="e">
        <f>L288+#REF!+L293+#REF!</f>
        <v>#REF!</v>
      </c>
      <c r="M287" s="60"/>
      <c r="N287" s="60"/>
      <c r="O287" s="61"/>
      <c r="P287" s="39">
        <f>SUM(P288:P291)</f>
        <v>7150</v>
      </c>
      <c r="Q287" s="39">
        <f>SUM(Q288:Q291)</f>
        <v>7150</v>
      </c>
      <c r="R287" s="39"/>
      <c r="U287" s="101"/>
      <c r="W287" s="52"/>
      <c r="X287" s="101"/>
    </row>
    <row r="288" spans="1:24">
      <c r="A288" s="59"/>
      <c r="B288" s="29" t="s">
        <v>75</v>
      </c>
      <c r="C288" s="10">
        <v>3000</v>
      </c>
      <c r="D288" s="10"/>
      <c r="E288" s="10">
        <v>3000</v>
      </c>
      <c r="F288" s="10"/>
      <c r="G288" s="40"/>
      <c r="H288" s="11"/>
      <c r="I288" s="11"/>
      <c r="J288" s="63"/>
      <c r="K288" s="64"/>
      <c r="L288" s="19"/>
      <c r="M288" s="18"/>
      <c r="N288" s="18"/>
      <c r="O288" s="19"/>
      <c r="P288" s="10">
        <f t="shared" ref="P288:P291" si="80">G288+C288</f>
        <v>3000</v>
      </c>
      <c r="Q288" s="10">
        <f>E288+H288</f>
        <v>3000</v>
      </c>
      <c r="R288" s="10"/>
      <c r="U288" s="101"/>
      <c r="W288" s="52"/>
      <c r="X288" s="101"/>
    </row>
    <row r="289" spans="1:24">
      <c r="A289" s="59"/>
      <c r="B289" s="51" t="s">
        <v>74</v>
      </c>
      <c r="C289" s="10">
        <v>500</v>
      </c>
      <c r="D289" s="10"/>
      <c r="E289" s="10">
        <v>500</v>
      </c>
      <c r="F289" s="10"/>
      <c r="G289" s="11"/>
      <c r="H289" s="11"/>
      <c r="I289" s="11"/>
      <c r="J289" s="23"/>
      <c r="K289" s="24"/>
      <c r="L289" s="19"/>
      <c r="M289" s="18"/>
      <c r="N289" s="18"/>
      <c r="O289" s="19"/>
      <c r="P289" s="10">
        <f t="shared" si="80"/>
        <v>500</v>
      </c>
      <c r="Q289" s="10">
        <v>500</v>
      </c>
      <c r="R289" s="10"/>
      <c r="U289" s="102"/>
      <c r="W289" s="62"/>
      <c r="X289" s="102"/>
    </row>
    <row r="290" spans="1:24">
      <c r="A290" s="59"/>
      <c r="B290" s="51" t="s">
        <v>76</v>
      </c>
      <c r="C290" s="10">
        <v>1650</v>
      </c>
      <c r="D290" s="10"/>
      <c r="E290" s="10">
        <v>1650</v>
      </c>
      <c r="F290" s="10"/>
      <c r="G290" s="11"/>
      <c r="H290" s="11"/>
      <c r="I290" s="11"/>
      <c r="J290" s="23"/>
      <c r="K290" s="24"/>
      <c r="L290" s="19"/>
      <c r="M290" s="18"/>
      <c r="N290" s="18"/>
      <c r="O290" s="19">
        <v>1650</v>
      </c>
      <c r="P290" s="10">
        <v>1650</v>
      </c>
      <c r="Q290" s="10">
        <v>1650</v>
      </c>
      <c r="R290" s="10"/>
      <c r="U290" s="102"/>
      <c r="W290" s="62"/>
      <c r="X290" s="102"/>
    </row>
    <row r="291" spans="1:24">
      <c r="A291" s="59"/>
      <c r="B291" s="51" t="s">
        <v>112</v>
      </c>
      <c r="C291" s="10">
        <v>2000</v>
      </c>
      <c r="D291" s="10"/>
      <c r="E291" s="10">
        <v>2000</v>
      </c>
      <c r="F291" s="10"/>
      <c r="G291" s="40"/>
      <c r="H291" s="11"/>
      <c r="I291" s="11"/>
      <c r="J291" s="23"/>
      <c r="K291" s="24"/>
      <c r="L291" s="19"/>
      <c r="M291" s="18"/>
      <c r="N291" s="18"/>
      <c r="O291" s="19"/>
      <c r="P291" s="10">
        <f t="shared" si="80"/>
        <v>2000</v>
      </c>
      <c r="Q291" s="10">
        <v>2000</v>
      </c>
      <c r="R291" s="10"/>
      <c r="U291" s="102"/>
      <c r="W291" s="62"/>
      <c r="X291" s="102"/>
    </row>
    <row r="292" spans="1:24" s="62" customFormat="1">
      <c r="A292" s="59"/>
      <c r="B292" s="38" t="s">
        <v>35</v>
      </c>
      <c r="C292" s="39">
        <f>SUM(C293:C294)</f>
        <v>525</v>
      </c>
      <c r="D292" s="39"/>
      <c r="E292" s="39">
        <f>SUM(E293:E294)</f>
        <v>525</v>
      </c>
      <c r="F292" s="39"/>
      <c r="G292" s="40">
        <v>0</v>
      </c>
      <c r="H292" s="40">
        <v>0</v>
      </c>
      <c r="I292" s="40">
        <v>0</v>
      </c>
      <c r="J292" s="39" t="e">
        <f t="shared" ref="J292:Q292" si="81">SUM(J293:J294)</f>
        <v>#REF!</v>
      </c>
      <c r="K292" s="39" t="e">
        <f t="shared" si="81"/>
        <v>#REF!</v>
      </c>
      <c r="L292" s="39" t="e">
        <f t="shared" si="81"/>
        <v>#REF!</v>
      </c>
      <c r="M292" s="39">
        <f t="shared" si="81"/>
        <v>0</v>
      </c>
      <c r="N292" s="39">
        <f t="shared" si="81"/>
        <v>0</v>
      </c>
      <c r="O292" s="39">
        <f t="shared" si="81"/>
        <v>0</v>
      </c>
      <c r="P292" s="39">
        <f t="shared" si="81"/>
        <v>525</v>
      </c>
      <c r="Q292" s="39">
        <f t="shared" si="81"/>
        <v>525</v>
      </c>
      <c r="R292" s="39"/>
      <c r="U292" s="102"/>
      <c r="X292" s="102"/>
    </row>
    <row r="293" spans="1:24">
      <c r="A293" s="59"/>
      <c r="B293" s="29" t="s">
        <v>36</v>
      </c>
      <c r="C293" s="10">
        <v>500</v>
      </c>
      <c r="D293" s="10"/>
      <c r="E293" s="10">
        <v>500</v>
      </c>
      <c r="F293" s="10" t="s">
        <v>18</v>
      </c>
      <c r="G293" s="40"/>
      <c r="H293" s="27"/>
      <c r="I293" s="11"/>
      <c r="J293" s="23" t="e">
        <f>SUM(#REF!)</f>
        <v>#REF!</v>
      </c>
      <c r="K293" s="24" t="e">
        <f>SUM(#REF!)</f>
        <v>#REF!</v>
      </c>
      <c r="L293" s="68" t="e">
        <f>SUM(#REF!)</f>
        <v>#REF!</v>
      </c>
      <c r="M293" s="18"/>
      <c r="N293" s="18"/>
      <c r="O293" s="19"/>
      <c r="P293" s="10">
        <f t="shared" ref="P293:P294" si="82">G293+C293</f>
        <v>500</v>
      </c>
      <c r="Q293" s="10">
        <f t="shared" ref="Q293:Q294" si="83">H293+E293</f>
        <v>500</v>
      </c>
      <c r="R293" s="10" t="s">
        <v>18</v>
      </c>
      <c r="U293" s="102"/>
      <c r="W293" s="62"/>
      <c r="X293" s="102"/>
    </row>
    <row r="294" spans="1:24">
      <c r="A294" s="59"/>
      <c r="B294" s="51" t="s">
        <v>46</v>
      </c>
      <c r="C294" s="10">
        <v>25</v>
      </c>
      <c r="D294" s="10"/>
      <c r="E294" s="10">
        <v>25</v>
      </c>
      <c r="F294" s="10"/>
      <c r="G294" s="40"/>
      <c r="H294" s="27"/>
      <c r="I294" s="11"/>
      <c r="J294" s="23"/>
      <c r="K294" s="24"/>
      <c r="L294" s="25"/>
      <c r="M294" s="18"/>
      <c r="N294" s="18"/>
      <c r="O294" s="19"/>
      <c r="P294" s="10">
        <f t="shared" si="82"/>
        <v>25</v>
      </c>
      <c r="Q294" s="10">
        <f t="shared" si="83"/>
        <v>25</v>
      </c>
      <c r="R294" s="10"/>
      <c r="U294" s="102"/>
      <c r="W294" s="62"/>
      <c r="X294" s="102"/>
    </row>
    <row r="295" spans="1:24" s="62" customFormat="1">
      <c r="A295" s="59"/>
      <c r="B295" s="38" t="s">
        <v>113</v>
      </c>
      <c r="C295" s="39">
        <f>SUM(C296)</f>
        <v>750</v>
      </c>
      <c r="D295" s="39"/>
      <c r="E295" s="39">
        <f>SUM(E296)</f>
        <v>750</v>
      </c>
      <c r="F295" s="39"/>
      <c r="G295" s="40">
        <v>0</v>
      </c>
      <c r="H295" s="67">
        <v>0</v>
      </c>
      <c r="I295" s="40">
        <v>0</v>
      </c>
      <c r="J295" s="69">
        <f t="shared" ref="J295:L295" si="84">SUM(J296:J296)</f>
        <v>0</v>
      </c>
      <c r="K295" s="70">
        <f t="shared" si="84"/>
        <v>0</v>
      </c>
      <c r="L295" s="71">
        <f t="shared" si="84"/>
        <v>0</v>
      </c>
      <c r="M295" s="60"/>
      <c r="N295" s="60"/>
      <c r="O295" s="61"/>
      <c r="P295" s="39">
        <f>SUM(P296)</f>
        <v>750</v>
      </c>
      <c r="Q295" s="39">
        <f>SUM(Q296)</f>
        <v>750</v>
      </c>
      <c r="R295" s="39"/>
      <c r="U295" s="102"/>
      <c r="X295" s="102"/>
    </row>
    <row r="296" spans="1:24">
      <c r="A296" s="37"/>
      <c r="B296" s="29" t="s">
        <v>114</v>
      </c>
      <c r="C296" s="10">
        <v>750</v>
      </c>
      <c r="D296" s="10"/>
      <c r="E296" s="10">
        <v>750</v>
      </c>
      <c r="F296" s="39"/>
      <c r="G296" s="40"/>
      <c r="H296" s="27"/>
      <c r="I296" s="11"/>
      <c r="J296" s="72"/>
      <c r="K296" s="73"/>
      <c r="L296" s="74"/>
      <c r="M296" s="18"/>
      <c r="N296" s="18"/>
      <c r="O296" s="19"/>
      <c r="P296" s="10">
        <f>G296+C296</f>
        <v>750</v>
      </c>
      <c r="Q296" s="10">
        <f>E296+H296</f>
        <v>750</v>
      </c>
      <c r="R296" s="39"/>
      <c r="U296" s="102"/>
      <c r="W296" s="62"/>
      <c r="X296" s="102"/>
    </row>
    <row r="297" spans="1:24" s="62" customFormat="1">
      <c r="A297" s="59"/>
      <c r="B297" s="38" t="s">
        <v>39</v>
      </c>
      <c r="C297" s="39">
        <f>SUM(C298:C300)</f>
        <v>1754</v>
      </c>
      <c r="D297" s="39"/>
      <c r="E297" s="39">
        <f>SUM(E298:E300)</f>
        <v>1754</v>
      </c>
      <c r="F297" s="39"/>
      <c r="G297" s="40">
        <v>0</v>
      </c>
      <c r="H297" s="67">
        <v>0</v>
      </c>
      <c r="I297" s="40">
        <v>0</v>
      </c>
      <c r="J297" s="39" t="e">
        <f>#REF!+#REF!+#REF!+#REF!+#REF!+J298+#REF!+#REF!+#REF!+#REF!+#REF!+J299+J300+#REF!+#REF!+#REF!+#REF!+#REF!+#REF!+#REF!+#REF!</f>
        <v>#REF!</v>
      </c>
      <c r="K297" s="39" t="e">
        <f>#REF!+#REF!+#REF!+#REF!+#REF!+K298+#REF!+#REF!+#REF!+#REF!+#REF!+K299+K300+#REF!+#REF!+#REF!+#REF!+#REF!+#REF!+#REF!+#REF!</f>
        <v>#REF!</v>
      </c>
      <c r="L297" s="39" t="e">
        <f>#REF!+#REF!+#REF!+#REF!+#REF!+L298+#REF!+#REF!+#REF!+#REF!+#REF!+L299+L300+#REF!+#REF!+#REF!+#REF!+#REF!+#REF!+#REF!+#REF!</f>
        <v>#REF!</v>
      </c>
      <c r="M297" s="39" t="e">
        <f>#REF!+#REF!+#REF!+#REF!+#REF!+M298+#REF!+#REF!+#REF!+#REF!+#REF!+M299+M300+#REF!+#REF!+#REF!+#REF!+#REF!+#REF!+#REF!+#REF!</f>
        <v>#REF!</v>
      </c>
      <c r="N297" s="39" t="e">
        <f>#REF!+#REF!+#REF!+#REF!+#REF!+N298+#REF!+#REF!+#REF!+#REF!+#REF!+N299+N300+#REF!+#REF!+#REF!+#REF!+#REF!+#REF!+#REF!+#REF!</f>
        <v>#REF!</v>
      </c>
      <c r="O297" s="39" t="e">
        <f>#REF!+#REF!+#REF!+#REF!+#REF!+O298+#REF!+#REF!+#REF!+#REF!+#REF!+O299+O300+#REF!+#REF!+#REF!+#REF!+#REF!+#REF!+#REF!+#REF!</f>
        <v>#REF!</v>
      </c>
      <c r="P297" s="39">
        <f t="shared" ref="P297:P300" si="85">G297+C297</f>
        <v>1754</v>
      </c>
      <c r="Q297" s="39">
        <f t="shared" ref="Q297:Q300" si="86">H297+E297</f>
        <v>1754</v>
      </c>
      <c r="R297" s="39" t="s">
        <v>18</v>
      </c>
      <c r="U297" s="102"/>
      <c r="X297" s="102"/>
    </row>
    <row r="298" spans="1:24">
      <c r="A298" s="81"/>
      <c r="B298" s="29" t="s">
        <v>115</v>
      </c>
      <c r="C298" s="10">
        <v>304</v>
      </c>
      <c r="D298" s="10"/>
      <c r="E298" s="10">
        <v>304</v>
      </c>
      <c r="F298" s="10" t="s">
        <v>18</v>
      </c>
      <c r="G298" s="40"/>
      <c r="H298" s="80"/>
      <c r="I298" s="11"/>
      <c r="J298" s="82" t="e">
        <f>#REF!+#REF!+#REF!</f>
        <v>#REF!</v>
      </c>
      <c r="K298" s="83" t="e">
        <f>#REF!+#REF!+#REF!</f>
        <v>#REF!</v>
      </c>
      <c r="L298" s="84" t="e">
        <f>#REF!+#REF!+#REF!</f>
        <v>#REF!</v>
      </c>
      <c r="M298" s="18"/>
      <c r="N298" s="18"/>
      <c r="O298" s="19"/>
      <c r="P298" s="10">
        <f t="shared" si="85"/>
        <v>304</v>
      </c>
      <c r="Q298" s="10">
        <f t="shared" si="86"/>
        <v>304</v>
      </c>
      <c r="R298" s="10" t="s">
        <v>18</v>
      </c>
      <c r="U298" s="102"/>
      <c r="W298" s="62"/>
      <c r="X298" s="102"/>
    </row>
    <row r="299" spans="1:24">
      <c r="A299" s="37"/>
      <c r="B299" s="29" t="s">
        <v>96</v>
      </c>
      <c r="C299" s="10">
        <v>50</v>
      </c>
      <c r="D299" s="10"/>
      <c r="E299" s="10">
        <v>50</v>
      </c>
      <c r="F299" s="10"/>
      <c r="G299" s="40"/>
      <c r="H299" s="80"/>
      <c r="I299" s="11"/>
      <c r="J299" s="23"/>
      <c r="K299" s="24"/>
      <c r="L299" s="19"/>
      <c r="M299" s="18"/>
      <c r="N299" s="18"/>
      <c r="O299" s="19"/>
      <c r="P299" s="10">
        <f t="shared" si="85"/>
        <v>50</v>
      </c>
      <c r="Q299" s="10">
        <f t="shared" si="86"/>
        <v>50</v>
      </c>
      <c r="R299" s="10"/>
      <c r="U299" s="102"/>
      <c r="W299" s="62"/>
      <c r="X299" s="102"/>
    </row>
    <row r="300" spans="1:24">
      <c r="A300" s="85"/>
      <c r="B300" s="29" t="s">
        <v>47</v>
      </c>
      <c r="C300" s="10">
        <v>1400</v>
      </c>
      <c r="D300" s="10"/>
      <c r="E300" s="10">
        <v>1400</v>
      </c>
      <c r="F300" s="10"/>
      <c r="G300" s="40"/>
      <c r="H300" s="27"/>
      <c r="I300" s="11"/>
      <c r="J300" s="23"/>
      <c r="K300" s="24"/>
      <c r="L300" s="19"/>
      <c r="M300" s="18"/>
      <c r="N300" s="18"/>
      <c r="O300" s="19"/>
      <c r="P300" s="10">
        <f t="shared" si="85"/>
        <v>1400</v>
      </c>
      <c r="Q300" s="10">
        <f t="shared" si="86"/>
        <v>1400</v>
      </c>
      <c r="R300" s="10"/>
      <c r="U300" s="102"/>
      <c r="W300" s="62"/>
      <c r="X300" s="102"/>
    </row>
    <row r="301" spans="1:24">
      <c r="A301" s="37"/>
      <c r="B301" s="147" t="s">
        <v>48</v>
      </c>
      <c r="C301" s="143">
        <f>C302+C307+C317+C322+C326+C331</f>
        <v>86883</v>
      </c>
      <c r="D301" s="143" t="e">
        <f>D302+D307+D317+D322+D326+D331</f>
        <v>#REF!</v>
      </c>
      <c r="E301" s="143">
        <f>E302+E307+E317+E322+E326+E331</f>
        <v>86883</v>
      </c>
      <c r="F301" s="143" t="s">
        <v>18</v>
      </c>
      <c r="G301" s="143">
        <f>G302+G307+G317+G322+G326+G331</f>
        <v>0</v>
      </c>
      <c r="H301" s="143">
        <f>H302+H307+H317+H322+H326+H331</f>
        <v>0</v>
      </c>
      <c r="I301" s="143">
        <v>0</v>
      </c>
      <c r="J301" s="143" t="e">
        <f t="shared" ref="J301:Q301" si="87">J302+J307+J317+J322+J326+J331</f>
        <v>#REF!</v>
      </c>
      <c r="K301" s="143" t="e">
        <f t="shared" si="87"/>
        <v>#REF!</v>
      </c>
      <c r="L301" s="143" t="e">
        <f t="shared" si="87"/>
        <v>#REF!</v>
      </c>
      <c r="M301" s="143" t="e">
        <f t="shared" si="87"/>
        <v>#REF!</v>
      </c>
      <c r="N301" s="143" t="e">
        <f t="shared" si="87"/>
        <v>#REF!</v>
      </c>
      <c r="O301" s="143" t="e">
        <f t="shared" si="87"/>
        <v>#REF!</v>
      </c>
      <c r="P301" s="143">
        <f t="shared" si="87"/>
        <v>86883</v>
      </c>
      <c r="Q301" s="143">
        <f t="shared" si="87"/>
        <v>86883</v>
      </c>
      <c r="R301" s="143" t="s">
        <v>18</v>
      </c>
    </row>
    <row r="302" spans="1:24">
      <c r="A302" s="37"/>
      <c r="B302" s="38" t="s">
        <v>27</v>
      </c>
      <c r="C302" s="39">
        <f>SUM(C303:C306)</f>
        <v>51485</v>
      </c>
      <c r="D302" s="39">
        <f t="shared" ref="D302:L302" si="88">D306</f>
        <v>0</v>
      </c>
      <c r="E302" s="39">
        <f>SUM(E303:E306)</f>
        <v>51485</v>
      </c>
      <c r="F302" s="39"/>
      <c r="G302" s="41">
        <f>SUM(G303:G306)</f>
        <v>0</v>
      </c>
      <c r="H302" s="41">
        <f>SUM(H303:H306)</f>
        <v>0</v>
      </c>
      <c r="I302" s="40">
        <v>0</v>
      </c>
      <c r="J302" s="42">
        <f t="shared" si="88"/>
        <v>0</v>
      </c>
      <c r="K302" s="43">
        <f t="shared" si="88"/>
        <v>0</v>
      </c>
      <c r="L302" s="43">
        <f t="shared" si="88"/>
        <v>0</v>
      </c>
      <c r="M302" s="18"/>
      <c r="N302" s="18"/>
      <c r="O302" s="19"/>
      <c r="P302" s="39">
        <f>SUM(P303:P306)</f>
        <v>51485</v>
      </c>
      <c r="Q302" s="39">
        <f>SUM(Q303:Q306)</f>
        <v>51485</v>
      </c>
      <c r="R302" s="39"/>
    </row>
    <row r="303" spans="1:24" s="3" customFormat="1">
      <c r="A303" s="37"/>
      <c r="B303" s="44" t="s">
        <v>109</v>
      </c>
      <c r="C303" s="10">
        <f>E303+F303</f>
        <v>45300</v>
      </c>
      <c r="D303" s="10"/>
      <c r="E303" s="10">
        <v>45300</v>
      </c>
      <c r="F303" s="10"/>
      <c r="G303" s="11"/>
      <c r="H303" s="95"/>
      <c r="I303" s="11"/>
      <c r="J303" s="82"/>
      <c r="K303" s="83"/>
      <c r="L303" s="84"/>
      <c r="M303" s="93"/>
      <c r="N303" s="93"/>
      <c r="O303" s="94"/>
      <c r="P303" s="10">
        <f>G303+C303</f>
        <v>45300</v>
      </c>
      <c r="Q303" s="10">
        <f>E303+H303</f>
        <v>45300</v>
      </c>
      <c r="R303" s="10"/>
    </row>
    <row r="304" spans="1:24" s="3" customFormat="1">
      <c r="A304" s="37"/>
      <c r="B304" s="44" t="s">
        <v>123</v>
      </c>
      <c r="C304" s="10">
        <f>E304+F304</f>
        <v>2550</v>
      </c>
      <c r="D304" s="10"/>
      <c r="E304" s="10">
        <v>2550</v>
      </c>
      <c r="F304" s="10"/>
      <c r="G304" s="11"/>
      <c r="H304" s="95"/>
      <c r="I304" s="11"/>
      <c r="J304" s="82"/>
      <c r="K304" s="83"/>
      <c r="L304" s="84"/>
      <c r="M304" s="93"/>
      <c r="N304" s="93"/>
      <c r="O304" s="94"/>
      <c r="P304" s="10">
        <f>G304+C304</f>
        <v>2550</v>
      </c>
      <c r="Q304" s="10">
        <f>E304+H304</f>
        <v>2550</v>
      </c>
      <c r="R304" s="10"/>
    </row>
    <row r="305" spans="1:18" s="3" customFormat="1">
      <c r="A305" s="37"/>
      <c r="B305" s="44" t="s">
        <v>184</v>
      </c>
      <c r="C305" s="10">
        <v>635</v>
      </c>
      <c r="D305" s="10"/>
      <c r="E305" s="10">
        <v>635</v>
      </c>
      <c r="F305" s="10"/>
      <c r="G305" s="11"/>
      <c r="H305" s="95"/>
      <c r="I305" s="11"/>
      <c r="J305" s="82"/>
      <c r="K305" s="83"/>
      <c r="L305" s="84"/>
      <c r="M305" s="93"/>
      <c r="N305" s="93"/>
      <c r="O305" s="94"/>
      <c r="P305" s="10">
        <v>635</v>
      </c>
      <c r="Q305" s="10">
        <v>635</v>
      </c>
      <c r="R305" s="10"/>
    </row>
    <row r="306" spans="1:18">
      <c r="A306" s="59"/>
      <c r="B306" s="44" t="s">
        <v>124</v>
      </c>
      <c r="C306" s="10">
        <f>E306+F306</f>
        <v>3000</v>
      </c>
      <c r="D306" s="10"/>
      <c r="E306" s="10">
        <v>3000</v>
      </c>
      <c r="F306" s="39"/>
      <c r="G306" s="11"/>
      <c r="H306" s="95"/>
      <c r="I306" s="11"/>
      <c r="J306" s="86"/>
      <c r="K306" s="87"/>
      <c r="L306" s="19"/>
      <c r="M306" s="18"/>
      <c r="N306" s="18"/>
      <c r="O306" s="19"/>
      <c r="P306" s="10">
        <f>G306+C306</f>
        <v>3000</v>
      </c>
      <c r="Q306" s="10">
        <f>E306+H306</f>
        <v>3000</v>
      </c>
      <c r="R306" s="39"/>
    </row>
    <row r="307" spans="1:18">
      <c r="A307" s="37"/>
      <c r="B307" s="38" t="s">
        <v>30</v>
      </c>
      <c r="C307" s="39">
        <f>SUM(C308:C316)</f>
        <v>17994</v>
      </c>
      <c r="D307" s="39">
        <f>SUM(D308:D316)</f>
        <v>0</v>
      </c>
      <c r="E307" s="39">
        <f>SUM(E308:E316)</f>
        <v>17994</v>
      </c>
      <c r="F307" s="10"/>
      <c r="G307" s="41">
        <f>SUM(G308:G316)</f>
        <v>0</v>
      </c>
      <c r="H307" s="41">
        <f>SUM(H308:H316)</f>
        <v>0</v>
      </c>
      <c r="I307" s="40">
        <v>0</v>
      </c>
      <c r="J307" s="42"/>
      <c r="K307" s="43"/>
      <c r="L307" s="54"/>
      <c r="M307" s="18"/>
      <c r="N307" s="18"/>
      <c r="O307" s="19"/>
      <c r="P307" s="39">
        <f>SUM(P308:P316)</f>
        <v>17994</v>
      </c>
      <c r="Q307" s="39">
        <f>SUM(Q308:Q316)</f>
        <v>17994</v>
      </c>
      <c r="R307" s="10"/>
    </row>
    <row r="308" spans="1:18" s="3" customFormat="1">
      <c r="A308" s="37"/>
      <c r="B308" s="44" t="s">
        <v>125</v>
      </c>
      <c r="C308" s="10">
        <v>3560</v>
      </c>
      <c r="D308" s="10"/>
      <c r="E308" s="10">
        <v>3560</v>
      </c>
      <c r="F308" s="10"/>
      <c r="G308" s="11"/>
      <c r="H308" s="95"/>
      <c r="I308" s="11"/>
      <c r="J308" s="82"/>
      <c r="K308" s="83"/>
      <c r="L308" s="84"/>
      <c r="M308" s="93"/>
      <c r="N308" s="93"/>
      <c r="O308" s="94"/>
      <c r="P308" s="10">
        <v>3560</v>
      </c>
      <c r="Q308" s="10">
        <v>3560</v>
      </c>
      <c r="R308" s="10"/>
    </row>
    <row r="309" spans="1:18" s="3" customFormat="1">
      <c r="A309" s="37"/>
      <c r="B309" s="44" t="s">
        <v>162</v>
      </c>
      <c r="C309" s="10">
        <v>1591</v>
      </c>
      <c r="D309" s="10"/>
      <c r="E309" s="10">
        <v>1591</v>
      </c>
      <c r="F309" s="10"/>
      <c r="G309" s="11"/>
      <c r="H309" s="95"/>
      <c r="I309" s="11"/>
      <c r="J309" s="82"/>
      <c r="K309" s="83"/>
      <c r="L309" s="84"/>
      <c r="M309" s="93"/>
      <c r="N309" s="93"/>
      <c r="O309" s="94"/>
      <c r="P309" s="10">
        <v>1591</v>
      </c>
      <c r="Q309" s="10">
        <v>1591</v>
      </c>
      <c r="R309" s="10"/>
    </row>
    <row r="310" spans="1:18" s="3" customFormat="1">
      <c r="A310" s="37"/>
      <c r="B310" s="44" t="s">
        <v>126</v>
      </c>
      <c r="C310" s="10">
        <f t="shared" ref="C310:C318" si="89">E310+F310</f>
        <v>713</v>
      </c>
      <c r="D310" s="10"/>
      <c r="E310" s="10">
        <v>713</v>
      </c>
      <c r="F310" s="10"/>
      <c r="G310" s="11"/>
      <c r="H310" s="95"/>
      <c r="I310" s="11"/>
      <c r="J310" s="82"/>
      <c r="K310" s="83"/>
      <c r="L310" s="84"/>
      <c r="M310" s="93"/>
      <c r="N310" s="93"/>
      <c r="O310" s="94"/>
      <c r="P310" s="10">
        <f t="shared" ref="P310:P316" si="90">G310+C310</f>
        <v>713</v>
      </c>
      <c r="Q310" s="10">
        <f>H310+E310</f>
        <v>713</v>
      </c>
      <c r="R310" s="10"/>
    </row>
    <row r="311" spans="1:18" s="3" customFormat="1">
      <c r="A311" s="37"/>
      <c r="B311" s="44" t="s">
        <v>127</v>
      </c>
      <c r="C311" s="10">
        <f t="shared" si="89"/>
        <v>1915</v>
      </c>
      <c r="D311" s="10"/>
      <c r="E311" s="10">
        <v>1915</v>
      </c>
      <c r="F311" s="10"/>
      <c r="G311" s="11"/>
      <c r="H311" s="95"/>
      <c r="I311" s="11"/>
      <c r="J311" s="82"/>
      <c r="K311" s="83"/>
      <c r="L311" s="84"/>
      <c r="M311" s="93"/>
      <c r="N311" s="93"/>
      <c r="O311" s="94"/>
      <c r="P311" s="10">
        <f t="shared" si="90"/>
        <v>1915</v>
      </c>
      <c r="Q311" s="10">
        <f t="shared" ref="Q311:Q316" si="91">H311+E311</f>
        <v>1915</v>
      </c>
      <c r="R311" s="10"/>
    </row>
    <row r="312" spans="1:18" s="3" customFormat="1">
      <c r="A312" s="37"/>
      <c r="B312" s="44" t="s">
        <v>69</v>
      </c>
      <c r="C312" s="10">
        <v>5301</v>
      </c>
      <c r="D312" s="10"/>
      <c r="E312" s="10">
        <v>5301</v>
      </c>
      <c r="F312" s="10"/>
      <c r="G312" s="11"/>
      <c r="H312" s="95"/>
      <c r="I312" s="11"/>
      <c r="J312" s="82"/>
      <c r="K312" s="83"/>
      <c r="L312" s="84"/>
      <c r="M312" s="93"/>
      <c r="N312" s="93"/>
      <c r="O312" s="94"/>
      <c r="P312" s="10">
        <f t="shared" si="90"/>
        <v>5301</v>
      </c>
      <c r="Q312" s="10">
        <f t="shared" si="91"/>
        <v>5301</v>
      </c>
      <c r="R312" s="10"/>
    </row>
    <row r="313" spans="1:18" s="3" customFormat="1">
      <c r="A313" s="37"/>
      <c r="B313" s="44" t="s">
        <v>70</v>
      </c>
      <c r="C313" s="10">
        <v>412</v>
      </c>
      <c r="D313" s="10"/>
      <c r="E313" s="10">
        <v>412</v>
      </c>
      <c r="F313" s="10"/>
      <c r="G313" s="11"/>
      <c r="H313" s="95"/>
      <c r="I313" s="11"/>
      <c r="J313" s="82"/>
      <c r="K313" s="83"/>
      <c r="L313" s="84"/>
      <c r="M313" s="93"/>
      <c r="N313" s="93"/>
      <c r="O313" s="94"/>
      <c r="P313" s="10">
        <f t="shared" si="90"/>
        <v>412</v>
      </c>
      <c r="Q313" s="10">
        <f t="shared" si="91"/>
        <v>412</v>
      </c>
      <c r="R313" s="10"/>
    </row>
    <row r="314" spans="1:18">
      <c r="A314" s="37"/>
      <c r="B314" s="29" t="s">
        <v>71</v>
      </c>
      <c r="C314" s="10">
        <v>1544</v>
      </c>
      <c r="D314" s="10"/>
      <c r="E314" s="10">
        <v>1544</v>
      </c>
      <c r="F314" s="39"/>
      <c r="G314" s="11"/>
      <c r="H314" s="95"/>
      <c r="I314" s="11"/>
      <c r="J314" s="17"/>
      <c r="K314" s="18"/>
      <c r="L314" s="19"/>
      <c r="M314" s="18"/>
      <c r="N314" s="18"/>
      <c r="O314" s="19"/>
      <c r="P314" s="10">
        <f t="shared" si="90"/>
        <v>1544</v>
      </c>
      <c r="Q314" s="10">
        <f t="shared" si="91"/>
        <v>1544</v>
      </c>
      <c r="R314" s="39"/>
    </row>
    <row r="315" spans="1:18">
      <c r="A315" s="37"/>
      <c r="B315" s="51" t="s">
        <v>72</v>
      </c>
      <c r="C315" s="10">
        <v>514</v>
      </c>
      <c r="D315" s="10"/>
      <c r="E315" s="10">
        <v>514</v>
      </c>
      <c r="F315" s="39"/>
      <c r="G315" s="11"/>
      <c r="H315" s="95"/>
      <c r="I315" s="11"/>
      <c r="J315" s="17"/>
      <c r="K315" s="18"/>
      <c r="L315" s="19"/>
      <c r="M315" s="18"/>
      <c r="N315" s="18"/>
      <c r="O315" s="19"/>
      <c r="P315" s="10">
        <f t="shared" si="90"/>
        <v>514</v>
      </c>
      <c r="Q315" s="10">
        <f t="shared" si="91"/>
        <v>514</v>
      </c>
      <c r="R315" s="39"/>
    </row>
    <row r="316" spans="1:18">
      <c r="A316" s="37"/>
      <c r="B316" s="51" t="s">
        <v>73</v>
      </c>
      <c r="C316" s="10">
        <v>2444</v>
      </c>
      <c r="D316" s="10"/>
      <c r="E316" s="10">
        <v>2444</v>
      </c>
      <c r="F316" s="39"/>
      <c r="G316" s="11"/>
      <c r="H316" s="95"/>
      <c r="I316" s="11"/>
      <c r="J316" s="17"/>
      <c r="K316" s="18"/>
      <c r="L316" s="19"/>
      <c r="M316" s="18"/>
      <c r="N316" s="18"/>
      <c r="O316" s="19"/>
      <c r="P316" s="10">
        <f t="shared" si="90"/>
        <v>2444</v>
      </c>
      <c r="Q316" s="10">
        <f t="shared" si="91"/>
        <v>2444</v>
      </c>
      <c r="R316" s="39"/>
    </row>
    <row r="317" spans="1:18" s="62" customFormat="1">
      <c r="A317" s="59"/>
      <c r="B317" s="38" t="s">
        <v>33</v>
      </c>
      <c r="C317" s="39">
        <f t="shared" si="89"/>
        <v>11000</v>
      </c>
      <c r="D317" s="39" t="e">
        <f>SUM(D318:D321)</f>
        <v>#REF!</v>
      </c>
      <c r="E317" s="39">
        <f>SUM(E318:E321)</f>
        <v>11000</v>
      </c>
      <c r="F317" s="39"/>
      <c r="G317" s="40">
        <f>SUM(G318+G319+G320+G321)</f>
        <v>0</v>
      </c>
      <c r="H317" s="40">
        <f>SUM(H318+H319+H320+H321)</f>
        <v>0</v>
      </c>
      <c r="I317" s="40">
        <v>0</v>
      </c>
      <c r="J317" s="56" t="e">
        <f>J318+J320+J321+#REF!</f>
        <v>#REF!</v>
      </c>
      <c r="K317" s="57" t="e">
        <f>K318+K320+K321+#REF!</f>
        <v>#REF!</v>
      </c>
      <c r="L317" s="58" t="e">
        <f>L318+L320+L321+#REF!</f>
        <v>#REF!</v>
      </c>
      <c r="M317" s="60"/>
      <c r="N317" s="60"/>
      <c r="O317" s="61"/>
      <c r="P317" s="39">
        <f>G317+C317</f>
        <v>11000</v>
      </c>
      <c r="Q317" s="39">
        <f>E317+H317</f>
        <v>11000</v>
      </c>
      <c r="R317" s="39"/>
    </row>
    <row r="318" spans="1:18">
      <c r="A318" s="59"/>
      <c r="B318" s="29" t="s">
        <v>129</v>
      </c>
      <c r="C318" s="10">
        <f t="shared" si="89"/>
        <v>4100</v>
      </c>
      <c r="D318" s="10"/>
      <c r="E318" s="10">
        <v>4100</v>
      </c>
      <c r="F318" s="10"/>
      <c r="G318" s="11"/>
      <c r="H318" s="11"/>
      <c r="I318" s="11"/>
      <c r="J318" s="63"/>
      <c r="K318" s="64"/>
      <c r="L318" s="19"/>
      <c r="M318" s="18"/>
      <c r="N318" s="18"/>
      <c r="O318" s="19"/>
      <c r="P318" s="10">
        <f>G318+C318</f>
        <v>4100</v>
      </c>
      <c r="Q318" s="10">
        <f>E318+H318</f>
        <v>4100</v>
      </c>
      <c r="R318" s="10"/>
    </row>
    <row r="319" spans="1:18">
      <c r="A319" s="59"/>
      <c r="B319" s="29" t="s">
        <v>128</v>
      </c>
      <c r="C319" s="10">
        <v>1000</v>
      </c>
      <c r="D319" s="10"/>
      <c r="E319" s="10">
        <v>1000</v>
      </c>
      <c r="F319" s="10"/>
      <c r="G319" s="11"/>
      <c r="H319" s="11"/>
      <c r="I319" s="11"/>
      <c r="J319" s="63"/>
      <c r="K319" s="64"/>
      <c r="L319" s="19"/>
      <c r="M319" s="18"/>
      <c r="N319" s="18"/>
      <c r="O319" s="19"/>
      <c r="P319" s="10">
        <f>G319+C319</f>
        <v>1000</v>
      </c>
      <c r="Q319" s="10">
        <v>1500</v>
      </c>
      <c r="R319" s="10"/>
    </row>
    <row r="320" spans="1:18">
      <c r="A320" s="37"/>
      <c r="B320" s="29" t="s">
        <v>130</v>
      </c>
      <c r="C320" s="10">
        <v>4100</v>
      </c>
      <c r="D320" s="10"/>
      <c r="E320" s="10">
        <v>4100</v>
      </c>
      <c r="F320" s="10"/>
      <c r="G320" s="11"/>
      <c r="H320" s="11"/>
      <c r="I320" s="11"/>
      <c r="J320" s="63"/>
      <c r="K320" s="64"/>
      <c r="L320" s="19"/>
      <c r="M320" s="18"/>
      <c r="N320" s="18"/>
      <c r="O320" s="19"/>
      <c r="P320" s="10">
        <f>G320+C320</f>
        <v>4100</v>
      </c>
      <c r="Q320" s="10">
        <f>E320+H320</f>
        <v>4100</v>
      </c>
      <c r="R320" s="10"/>
    </row>
    <row r="321" spans="1:18">
      <c r="A321" s="37"/>
      <c r="B321" s="29" t="s">
        <v>131</v>
      </c>
      <c r="C321" s="10">
        <v>1800</v>
      </c>
      <c r="D321" s="10" t="e">
        <f>#REF!+#REF!</f>
        <v>#REF!</v>
      </c>
      <c r="E321" s="10">
        <v>1800</v>
      </c>
      <c r="F321" s="10" t="s">
        <v>18</v>
      </c>
      <c r="G321" s="11"/>
      <c r="H321" s="27"/>
      <c r="I321" s="11"/>
      <c r="J321" s="65" t="e">
        <f>#REF!+#REF!</f>
        <v>#REF!</v>
      </c>
      <c r="K321" s="66" t="e">
        <f>#REF!+#REF!</f>
        <v>#REF!</v>
      </c>
      <c r="L321" s="66" t="e">
        <f>#REF!+#REF!</f>
        <v>#REF!</v>
      </c>
      <c r="M321" s="66" t="e">
        <f>#REF!+#REF!</f>
        <v>#REF!</v>
      </c>
      <c r="N321" s="66" t="e">
        <f>#REF!+#REF!</f>
        <v>#REF!</v>
      </c>
      <c r="O321" s="66" t="e">
        <f>#REF!+#REF!</f>
        <v>#REF!</v>
      </c>
      <c r="P321" s="10">
        <f>G321+C321</f>
        <v>1800</v>
      </c>
      <c r="Q321" s="10">
        <f>E321+H321</f>
        <v>1800</v>
      </c>
      <c r="R321" s="10" t="s">
        <v>18</v>
      </c>
    </row>
    <row r="322" spans="1:18" s="62" customFormat="1">
      <c r="A322" s="59"/>
      <c r="B322" s="38" t="s">
        <v>35</v>
      </c>
      <c r="C322" s="39">
        <f>SUM(C323:C325)</f>
        <v>4639</v>
      </c>
      <c r="D322" s="39" t="e">
        <f>SUM(D324:D325)</f>
        <v>#REF!</v>
      </c>
      <c r="E322" s="39">
        <f>SUM(E323:E325)</f>
        <v>4639</v>
      </c>
      <c r="F322" s="39" t="s">
        <v>18</v>
      </c>
      <c r="G322" s="40">
        <f>SUM(G323+G324+G325)</f>
        <v>0</v>
      </c>
      <c r="H322" s="40">
        <f>SUM(H323+H324+H325)</f>
        <v>0</v>
      </c>
      <c r="I322" s="41">
        <v>0</v>
      </c>
      <c r="J322" s="39" t="e">
        <f t="shared" ref="J322:O322" si="92">SUM(J324:J325)</f>
        <v>#REF!</v>
      </c>
      <c r="K322" s="39" t="e">
        <f t="shared" si="92"/>
        <v>#REF!</v>
      </c>
      <c r="L322" s="39" t="e">
        <f t="shared" si="92"/>
        <v>#REF!</v>
      </c>
      <c r="M322" s="39">
        <f t="shared" si="92"/>
        <v>0</v>
      </c>
      <c r="N322" s="39">
        <f t="shared" si="92"/>
        <v>0</v>
      </c>
      <c r="O322" s="39">
        <f t="shared" si="92"/>
        <v>0</v>
      </c>
      <c r="P322" s="39">
        <f>SUM(P323:P325)</f>
        <v>4639</v>
      </c>
      <c r="Q322" s="39">
        <f>SUM(Q323:Q325)</f>
        <v>4639</v>
      </c>
      <c r="R322" s="39" t="s">
        <v>18</v>
      </c>
    </row>
    <row r="323" spans="1:18" s="3" customFormat="1">
      <c r="A323" s="37"/>
      <c r="B323" s="90" t="s">
        <v>132</v>
      </c>
      <c r="C323" s="10">
        <v>2740</v>
      </c>
      <c r="D323" s="10"/>
      <c r="E323" s="10">
        <v>2740</v>
      </c>
      <c r="F323" s="10"/>
      <c r="G323" s="11"/>
      <c r="H323" s="103"/>
      <c r="I323" s="95"/>
      <c r="J323" s="99"/>
      <c r="K323" s="10"/>
      <c r="L323" s="100"/>
      <c r="M323" s="10"/>
      <c r="N323" s="10"/>
      <c r="O323" s="100"/>
      <c r="P323" s="10">
        <v>2740</v>
      </c>
      <c r="Q323" s="10">
        <v>2740</v>
      </c>
      <c r="R323" s="10"/>
    </row>
    <row r="324" spans="1:18">
      <c r="A324" s="37"/>
      <c r="B324" s="29" t="s">
        <v>82</v>
      </c>
      <c r="C324" s="10">
        <f>E324+F324</f>
        <v>179</v>
      </c>
      <c r="D324" s="10" t="e">
        <f>SUM(#REF!)</f>
        <v>#REF!</v>
      </c>
      <c r="E324" s="10">
        <v>179</v>
      </c>
      <c r="F324" s="10"/>
      <c r="G324" s="11"/>
      <c r="H324" s="27"/>
      <c r="I324" s="11"/>
      <c r="J324" s="23" t="e">
        <f>SUM(#REF!)</f>
        <v>#REF!</v>
      </c>
      <c r="K324" s="24" t="e">
        <f>SUM(#REF!)</f>
        <v>#REF!</v>
      </c>
      <c r="L324" s="68" t="e">
        <f>SUM(#REF!)</f>
        <v>#REF!</v>
      </c>
      <c r="M324" s="18"/>
      <c r="N324" s="18"/>
      <c r="O324" s="19"/>
      <c r="P324" s="10">
        <f t="shared" ref="P324:P332" si="93">G324+C324</f>
        <v>179</v>
      </c>
      <c r="Q324" s="10">
        <f>E324+H324</f>
        <v>179</v>
      </c>
      <c r="R324" s="10" t="s">
        <v>18</v>
      </c>
    </row>
    <row r="325" spans="1:18">
      <c r="A325" s="37"/>
      <c r="B325" s="29" t="s">
        <v>133</v>
      </c>
      <c r="C325" s="10">
        <f>E325+F325</f>
        <v>1720</v>
      </c>
      <c r="D325" s="10"/>
      <c r="E325" s="10">
        <v>1720</v>
      </c>
      <c r="F325" s="10"/>
      <c r="G325" s="11"/>
      <c r="H325" s="11"/>
      <c r="I325" s="11"/>
      <c r="J325" s="23"/>
      <c r="K325" s="24"/>
      <c r="L325" s="25"/>
      <c r="M325" s="18"/>
      <c r="N325" s="18"/>
      <c r="O325" s="19"/>
      <c r="P325" s="10">
        <f t="shared" si="93"/>
        <v>1720</v>
      </c>
      <c r="Q325" s="10">
        <f>E325+H325</f>
        <v>1720</v>
      </c>
      <c r="R325" s="10"/>
    </row>
    <row r="326" spans="1:18" s="62" customFormat="1">
      <c r="A326" s="59"/>
      <c r="B326" s="38" t="s">
        <v>39</v>
      </c>
      <c r="C326" s="39">
        <f>SUM(C327:C330)</f>
        <v>1644</v>
      </c>
      <c r="D326" s="39">
        <f>SUM(D328:D329)</f>
        <v>0</v>
      </c>
      <c r="E326" s="39">
        <f>SUM(E327:E330)</f>
        <v>1644</v>
      </c>
      <c r="F326" s="39" t="s">
        <v>18</v>
      </c>
      <c r="G326" s="40">
        <f>SUM(G327+G328+G329+G330)</f>
        <v>0</v>
      </c>
      <c r="H326" s="40">
        <f>SUM(H327+H328+H329+H330)</f>
        <v>0</v>
      </c>
      <c r="I326" s="40">
        <v>0</v>
      </c>
      <c r="J326" s="39" t="e">
        <f>#REF!+#REF!+#REF!+#REF!+#REF!+#REF!+#REF!+#REF!+#REF!+#REF!+J328+#REF!+J329+#REF!+#REF!+#REF!+#REF!+#REF!+#REF!+#REF!+#REF!</f>
        <v>#REF!</v>
      </c>
      <c r="K326" s="39" t="e">
        <f>#REF!+#REF!+#REF!+#REF!+#REF!+#REF!+#REF!+#REF!+#REF!+#REF!+K328+#REF!+K329+#REF!+#REF!+#REF!+#REF!+#REF!+#REF!+#REF!+#REF!</f>
        <v>#REF!</v>
      </c>
      <c r="L326" s="39" t="e">
        <f>#REF!+#REF!+#REF!+#REF!+#REF!+#REF!+#REF!+#REF!+#REF!+#REF!+L328+#REF!+L329+#REF!+#REF!+#REF!+#REF!+#REF!+#REF!+#REF!+#REF!</f>
        <v>#REF!</v>
      </c>
      <c r="M326" s="39" t="e">
        <f>#REF!+#REF!+#REF!+#REF!+#REF!+#REF!+#REF!+#REF!+#REF!+#REF!+M328+#REF!+M329+#REF!+#REF!+#REF!+#REF!+#REF!+#REF!+#REF!+#REF!</f>
        <v>#REF!</v>
      </c>
      <c r="N326" s="39" t="e">
        <f>#REF!+#REF!+#REF!+#REF!+#REF!+#REF!+#REF!+#REF!+#REF!+#REF!+N328+#REF!+N329+#REF!+#REF!+#REF!+#REF!+#REF!+#REF!+#REF!+#REF!</f>
        <v>#REF!</v>
      </c>
      <c r="O326" s="39" t="e">
        <f>#REF!+#REF!+#REF!+#REF!+#REF!+#REF!+#REF!+#REF!+#REF!+#REF!+O328+#REF!+O329+#REF!+#REF!+#REF!+#REF!+#REF!+#REF!+#REF!+#REF!</f>
        <v>#REF!</v>
      </c>
      <c r="P326" s="39">
        <f>SUM(P327:P330)</f>
        <v>1644</v>
      </c>
      <c r="Q326" s="39">
        <f>SUM(Q327:Q330)</f>
        <v>1644</v>
      </c>
      <c r="R326" s="39" t="s">
        <v>18</v>
      </c>
    </row>
    <row r="327" spans="1:18" s="3" customFormat="1">
      <c r="A327" s="37"/>
      <c r="B327" s="44" t="s">
        <v>134</v>
      </c>
      <c r="C327" s="10">
        <f>E327</f>
        <v>620</v>
      </c>
      <c r="D327" s="10"/>
      <c r="E327" s="10">
        <v>620</v>
      </c>
      <c r="F327" s="10"/>
      <c r="G327" s="27"/>
      <c r="H327" s="27"/>
      <c r="I327" s="11"/>
      <c r="J327" s="99"/>
      <c r="K327" s="10"/>
      <c r="L327" s="100"/>
      <c r="M327" s="10"/>
      <c r="N327" s="10"/>
      <c r="O327" s="100"/>
      <c r="P327" s="10">
        <v>620</v>
      </c>
      <c r="Q327" s="10">
        <v>620</v>
      </c>
      <c r="R327" s="10"/>
    </row>
    <row r="328" spans="1:18">
      <c r="A328" s="37"/>
      <c r="B328" s="29" t="s">
        <v>135</v>
      </c>
      <c r="C328" s="10">
        <v>310</v>
      </c>
      <c r="D328" s="10"/>
      <c r="E328" s="10">
        <v>310</v>
      </c>
      <c r="F328" s="10"/>
      <c r="G328" s="11"/>
      <c r="H328" s="80"/>
      <c r="I328" s="11"/>
      <c r="J328" s="23"/>
      <c r="K328" s="24"/>
      <c r="L328" s="19"/>
      <c r="M328" s="18"/>
      <c r="N328" s="18"/>
      <c r="O328" s="19"/>
      <c r="P328" s="10">
        <f t="shared" si="93"/>
        <v>310</v>
      </c>
      <c r="Q328" s="10">
        <f>H328+E328</f>
        <v>310</v>
      </c>
      <c r="R328" s="10"/>
    </row>
    <row r="329" spans="1:18">
      <c r="A329" s="85"/>
      <c r="B329" s="29" t="s">
        <v>136</v>
      </c>
      <c r="C329" s="10">
        <v>550</v>
      </c>
      <c r="D329" s="10"/>
      <c r="E329" s="10">
        <v>550</v>
      </c>
      <c r="F329" s="10"/>
      <c r="G329" s="11"/>
      <c r="H329" s="80"/>
      <c r="I329" s="11"/>
      <c r="J329" s="23"/>
      <c r="K329" s="24"/>
      <c r="L329" s="19"/>
      <c r="M329" s="18"/>
      <c r="N329" s="18"/>
      <c r="O329" s="19"/>
      <c r="P329" s="10">
        <f t="shared" si="93"/>
        <v>550</v>
      </c>
      <c r="Q329" s="10">
        <f>H329+E329</f>
        <v>550</v>
      </c>
      <c r="R329" s="10"/>
    </row>
    <row r="330" spans="1:18">
      <c r="A330" s="85"/>
      <c r="B330" s="51" t="s">
        <v>100</v>
      </c>
      <c r="C330" s="10">
        <v>164</v>
      </c>
      <c r="D330" s="10"/>
      <c r="E330" s="10">
        <v>164</v>
      </c>
      <c r="F330" s="10"/>
      <c r="G330" s="11"/>
      <c r="H330" s="80"/>
      <c r="I330" s="11"/>
      <c r="J330" s="23"/>
      <c r="K330" s="24"/>
      <c r="L330" s="19"/>
      <c r="M330" s="18"/>
      <c r="N330" s="18"/>
      <c r="O330" s="19"/>
      <c r="P330" s="10">
        <v>164</v>
      </c>
      <c r="Q330" s="10">
        <v>164</v>
      </c>
      <c r="R330" s="10"/>
    </row>
    <row r="331" spans="1:18" s="62" customFormat="1">
      <c r="A331" s="59"/>
      <c r="B331" s="38" t="s">
        <v>40</v>
      </c>
      <c r="C331" s="39">
        <f>SUM(C332:C332)</f>
        <v>121</v>
      </c>
      <c r="D331" s="39">
        <f>SUM(D332:D332)</f>
        <v>0</v>
      </c>
      <c r="E331" s="39">
        <f>SUM(E332:E332)</f>
        <v>121</v>
      </c>
      <c r="F331" s="39" t="s">
        <v>18</v>
      </c>
      <c r="G331" s="40">
        <f>SUM(G332)</f>
        <v>0</v>
      </c>
      <c r="H331" s="40">
        <f>SUM(H332)</f>
        <v>0</v>
      </c>
      <c r="I331" s="40">
        <v>0</v>
      </c>
      <c r="J331" s="69">
        <f>SUM(J332:J332)</f>
        <v>0</v>
      </c>
      <c r="K331" s="70">
        <f>SUM(K332:K332)</f>
        <v>0</v>
      </c>
      <c r="L331" s="71">
        <f>SUM(L332:L332)</f>
        <v>0</v>
      </c>
      <c r="M331" s="60"/>
      <c r="N331" s="60"/>
      <c r="O331" s="61"/>
      <c r="P331" s="39">
        <f>SUM(P332:P332)</f>
        <v>121</v>
      </c>
      <c r="Q331" s="39">
        <f>SUM(Q332:Q332)</f>
        <v>121</v>
      </c>
      <c r="R331" s="39" t="s">
        <v>18</v>
      </c>
    </row>
    <row r="332" spans="1:18">
      <c r="A332" s="37"/>
      <c r="B332" s="29" t="s">
        <v>137</v>
      </c>
      <c r="C332" s="10">
        <v>121</v>
      </c>
      <c r="D332" s="10"/>
      <c r="E332" s="10">
        <v>121</v>
      </c>
      <c r="F332" s="39"/>
      <c r="G332" s="11"/>
      <c r="H332" s="27"/>
      <c r="I332" s="11"/>
      <c r="J332" s="23"/>
      <c r="K332" s="24"/>
      <c r="L332" s="19"/>
      <c r="M332" s="18"/>
      <c r="N332" s="18"/>
      <c r="O332" s="19"/>
      <c r="P332" s="10">
        <f t="shared" si="93"/>
        <v>121</v>
      </c>
      <c r="Q332" s="10">
        <f>H332+E332</f>
        <v>121</v>
      </c>
      <c r="R332" s="39"/>
    </row>
    <row r="333" spans="1:18">
      <c r="A333" s="37"/>
      <c r="B333" s="147" t="s">
        <v>50</v>
      </c>
      <c r="C333" s="143">
        <f>C334+C337+C346+C351+C354</f>
        <v>26615</v>
      </c>
      <c r="D333" s="143" t="e">
        <f>D334+D337+#REF!+D346+D351+#REF!+#REF!+#REF!+#REF!</f>
        <v>#REF!</v>
      </c>
      <c r="E333" s="143">
        <f>E334+E337+E346+E351+E354</f>
        <v>26615</v>
      </c>
      <c r="F333" s="143" t="s">
        <v>18</v>
      </c>
      <c r="G333" s="143">
        <f>G334+G337+G346+G351+G354</f>
        <v>0</v>
      </c>
      <c r="H333" s="143">
        <f>H334+H337+H346+H351+H354</f>
        <v>0</v>
      </c>
      <c r="I333" s="143">
        <v>0</v>
      </c>
      <c r="J333" s="143" t="e">
        <f>J334+J337+#REF!+J346+J351+#REF!+#REF!+#REF!+#REF!</f>
        <v>#REF!</v>
      </c>
      <c r="K333" s="143" t="e">
        <f>K334+K337+#REF!+K346+K351+#REF!+#REF!+#REF!+#REF!</f>
        <v>#REF!</v>
      </c>
      <c r="L333" s="143" t="e">
        <f>L334+L337+#REF!+L346+L351+#REF!+#REF!+#REF!+#REF!</f>
        <v>#REF!</v>
      </c>
      <c r="M333" s="143" t="e">
        <f>M334+M337+#REF!+M346+M351+#REF!+#REF!+#REF!+#REF!</f>
        <v>#REF!</v>
      </c>
      <c r="N333" s="143" t="e">
        <f>N334+N337+#REF!+N346+N351+#REF!+#REF!+#REF!+#REF!</f>
        <v>#REF!</v>
      </c>
      <c r="O333" s="143" t="e">
        <f>O334+O337+#REF!+O346+O351+#REF!+#REF!+#REF!+#REF!</f>
        <v>#REF!</v>
      </c>
      <c r="P333" s="143">
        <f>P334+P337+P346+P351+P354</f>
        <v>26615</v>
      </c>
      <c r="Q333" s="143">
        <f>Q334+Q337+Q346+Q351+Q354</f>
        <v>26615</v>
      </c>
      <c r="R333" s="143" t="s">
        <v>18</v>
      </c>
    </row>
    <row r="334" spans="1:18">
      <c r="A334" s="37"/>
      <c r="B334" s="38" t="s">
        <v>138</v>
      </c>
      <c r="C334" s="39">
        <f>SUM(C335:C336)</f>
        <v>15015</v>
      </c>
      <c r="D334" s="39">
        <f t="shared" ref="D334:L334" si="94">D336</f>
        <v>0</v>
      </c>
      <c r="E334" s="39">
        <f>SUM(E335:E336)</f>
        <v>15015</v>
      </c>
      <c r="F334" s="39"/>
      <c r="G334" s="41">
        <f>SUM(G335:G336)</f>
        <v>0</v>
      </c>
      <c r="H334" s="41">
        <f>SUM(H335:H336)</f>
        <v>0</v>
      </c>
      <c r="I334" s="40">
        <v>0</v>
      </c>
      <c r="J334" s="42">
        <f t="shared" si="94"/>
        <v>0</v>
      </c>
      <c r="K334" s="43">
        <f t="shared" si="94"/>
        <v>0</v>
      </c>
      <c r="L334" s="43">
        <f t="shared" si="94"/>
        <v>0</v>
      </c>
      <c r="M334" s="18"/>
      <c r="N334" s="18"/>
      <c r="O334" s="19"/>
      <c r="P334" s="39">
        <f>SUM(P335:P336)</f>
        <v>15015</v>
      </c>
      <c r="Q334" s="39">
        <f>SUM(Q335:Q336)</f>
        <v>15015</v>
      </c>
      <c r="R334" s="39"/>
    </row>
    <row r="335" spans="1:18" s="3" customFormat="1">
      <c r="A335" s="37"/>
      <c r="B335" s="44" t="s">
        <v>109</v>
      </c>
      <c r="C335" s="10">
        <f>E335+F335</f>
        <v>13910</v>
      </c>
      <c r="D335" s="10"/>
      <c r="E335" s="10">
        <v>13910</v>
      </c>
      <c r="F335" s="10"/>
      <c r="G335" s="41"/>
      <c r="H335" s="95"/>
      <c r="I335" s="11"/>
      <c r="J335" s="82"/>
      <c r="K335" s="83"/>
      <c r="L335" s="84"/>
      <c r="M335" s="93"/>
      <c r="N335" s="93"/>
      <c r="O335" s="94"/>
      <c r="P335" s="10">
        <f>G335+C335</f>
        <v>13910</v>
      </c>
      <c r="Q335" s="10">
        <f>E335+H335</f>
        <v>13910</v>
      </c>
      <c r="R335" s="10"/>
    </row>
    <row r="336" spans="1:18">
      <c r="A336" s="59"/>
      <c r="B336" s="44" t="s">
        <v>104</v>
      </c>
      <c r="C336" s="10">
        <v>1105</v>
      </c>
      <c r="D336" s="10"/>
      <c r="E336" s="10">
        <v>1105</v>
      </c>
      <c r="F336" s="39"/>
      <c r="G336" s="95"/>
      <c r="H336" s="95"/>
      <c r="I336" s="11"/>
      <c r="J336" s="86"/>
      <c r="K336" s="87"/>
      <c r="L336" s="19"/>
      <c r="M336" s="18"/>
      <c r="N336" s="18"/>
      <c r="O336" s="19"/>
      <c r="P336" s="10">
        <f>G336+C336</f>
        <v>1105</v>
      </c>
      <c r="Q336" s="10">
        <f>E336+H336</f>
        <v>1105</v>
      </c>
      <c r="R336" s="39"/>
    </row>
    <row r="337" spans="1:18">
      <c r="A337" s="37"/>
      <c r="B337" s="38" t="s">
        <v>30</v>
      </c>
      <c r="C337" s="39">
        <f>SUM(C338:C345)</f>
        <v>5248</v>
      </c>
      <c r="D337" s="39">
        <f>SUM(D338:D345)</f>
        <v>0</v>
      </c>
      <c r="E337" s="39">
        <f>SUM(E338:E345)</f>
        <v>5248</v>
      </c>
      <c r="F337" s="10"/>
      <c r="G337" s="40">
        <f>SUM(G338:G345)</f>
        <v>0</v>
      </c>
      <c r="H337" s="40">
        <f>SUM(H338:H345)</f>
        <v>0</v>
      </c>
      <c r="I337" s="40">
        <v>0</v>
      </c>
      <c r="J337" s="42"/>
      <c r="K337" s="43"/>
      <c r="L337" s="54"/>
      <c r="M337" s="18"/>
      <c r="N337" s="18"/>
      <c r="O337" s="19"/>
      <c r="P337" s="39">
        <f>SUM(P338:P345)</f>
        <v>5248</v>
      </c>
      <c r="Q337" s="39">
        <f>SUM(Q338:Q345)</f>
        <v>5248</v>
      </c>
      <c r="R337" s="10"/>
    </row>
    <row r="338" spans="1:18" s="3" customFormat="1">
      <c r="A338" s="37"/>
      <c r="B338" s="44" t="s">
        <v>125</v>
      </c>
      <c r="C338" s="10">
        <v>1181</v>
      </c>
      <c r="D338" s="10"/>
      <c r="E338" s="10">
        <v>1181</v>
      </c>
      <c r="F338" s="10"/>
      <c r="G338" s="11"/>
      <c r="H338" s="103"/>
      <c r="I338" s="11"/>
      <c r="J338" s="82"/>
      <c r="K338" s="83"/>
      <c r="L338" s="84"/>
      <c r="M338" s="93"/>
      <c r="N338" s="93"/>
      <c r="O338" s="94"/>
      <c r="P338" s="10">
        <f>G338+C338</f>
        <v>1181</v>
      </c>
      <c r="Q338" s="10">
        <f>H338+E338</f>
        <v>1181</v>
      </c>
      <c r="R338" s="10"/>
    </row>
    <row r="339" spans="1:18" s="3" customFormat="1">
      <c r="A339" s="37"/>
      <c r="B339" s="44" t="s">
        <v>162</v>
      </c>
      <c r="C339" s="10">
        <v>320</v>
      </c>
      <c r="D339" s="10"/>
      <c r="E339" s="10">
        <v>320</v>
      </c>
      <c r="F339" s="10"/>
      <c r="G339" s="11"/>
      <c r="H339" s="103"/>
      <c r="I339" s="11"/>
      <c r="J339" s="82"/>
      <c r="K339" s="83"/>
      <c r="L339" s="84"/>
      <c r="M339" s="93"/>
      <c r="N339" s="93"/>
      <c r="O339" s="94"/>
      <c r="P339" s="10">
        <v>320</v>
      </c>
      <c r="Q339" s="10">
        <v>320</v>
      </c>
      <c r="R339" s="10"/>
    </row>
    <row r="340" spans="1:18" s="3" customFormat="1">
      <c r="A340" s="37"/>
      <c r="B340" s="44" t="s">
        <v>68</v>
      </c>
      <c r="C340" s="10">
        <v>210</v>
      </c>
      <c r="D340" s="10"/>
      <c r="E340" s="10">
        <v>210</v>
      </c>
      <c r="F340" s="10"/>
      <c r="G340" s="11"/>
      <c r="H340" s="103"/>
      <c r="I340" s="11"/>
      <c r="J340" s="82"/>
      <c r="K340" s="83"/>
      <c r="L340" s="84"/>
      <c r="M340" s="93"/>
      <c r="N340" s="93"/>
      <c r="O340" s="94"/>
      <c r="P340" s="10">
        <f t="shared" ref="P340" si="95">G340+C340</f>
        <v>210</v>
      </c>
      <c r="Q340" s="10">
        <f t="shared" ref="Q340" si="96">H340+E340</f>
        <v>210</v>
      </c>
      <c r="R340" s="10"/>
    </row>
    <row r="341" spans="1:18" s="3" customFormat="1">
      <c r="A341" s="37"/>
      <c r="B341" s="44" t="s">
        <v>69</v>
      </c>
      <c r="C341" s="10">
        <v>2102</v>
      </c>
      <c r="D341" s="10"/>
      <c r="E341" s="10">
        <v>2102</v>
      </c>
      <c r="F341" s="10"/>
      <c r="G341" s="11"/>
      <c r="H341" s="103"/>
      <c r="I341" s="11"/>
      <c r="J341" s="82"/>
      <c r="K341" s="83"/>
      <c r="L341" s="84"/>
      <c r="M341" s="93"/>
      <c r="N341" s="93"/>
      <c r="O341" s="94"/>
      <c r="P341" s="10">
        <f t="shared" ref="P341:P345" si="97">G341+C341</f>
        <v>2102</v>
      </c>
      <c r="Q341" s="10">
        <f t="shared" ref="Q341:Q345" si="98">H341+E341</f>
        <v>2102</v>
      </c>
      <c r="R341" s="10"/>
    </row>
    <row r="342" spans="1:18" s="3" customFormat="1">
      <c r="A342" s="37"/>
      <c r="B342" s="44" t="s">
        <v>70</v>
      </c>
      <c r="C342" s="10">
        <v>121</v>
      </c>
      <c r="D342" s="10"/>
      <c r="E342" s="10">
        <v>121</v>
      </c>
      <c r="F342" s="10"/>
      <c r="G342" s="11"/>
      <c r="H342" s="103"/>
      <c r="I342" s="11"/>
      <c r="J342" s="82"/>
      <c r="K342" s="83"/>
      <c r="L342" s="84"/>
      <c r="M342" s="93"/>
      <c r="N342" s="93"/>
      <c r="O342" s="94"/>
      <c r="P342" s="10">
        <f t="shared" si="97"/>
        <v>121</v>
      </c>
      <c r="Q342" s="10">
        <f t="shared" si="98"/>
        <v>121</v>
      </c>
      <c r="R342" s="10"/>
    </row>
    <row r="343" spans="1:18">
      <c r="A343" s="37"/>
      <c r="B343" s="29" t="s">
        <v>71</v>
      </c>
      <c r="C343" s="10">
        <v>450</v>
      </c>
      <c r="D343" s="10"/>
      <c r="E343" s="10">
        <v>450</v>
      </c>
      <c r="F343" s="39"/>
      <c r="G343" s="11"/>
      <c r="H343" s="103"/>
      <c r="I343" s="11"/>
      <c r="J343" s="17"/>
      <c r="K343" s="18"/>
      <c r="L343" s="19"/>
      <c r="M343" s="18"/>
      <c r="N343" s="18"/>
      <c r="O343" s="19"/>
      <c r="P343" s="10">
        <f t="shared" si="97"/>
        <v>450</v>
      </c>
      <c r="Q343" s="10">
        <f t="shared" si="98"/>
        <v>450</v>
      </c>
      <c r="R343" s="39"/>
    </row>
    <row r="344" spans="1:18">
      <c r="A344" s="37"/>
      <c r="B344" s="51" t="s">
        <v>72</v>
      </c>
      <c r="C344" s="10">
        <v>151</v>
      </c>
      <c r="D344" s="10"/>
      <c r="E344" s="10">
        <v>151</v>
      </c>
      <c r="F344" s="39"/>
      <c r="G344" s="11"/>
      <c r="H344" s="103"/>
      <c r="I344" s="11"/>
      <c r="J344" s="17"/>
      <c r="K344" s="18"/>
      <c r="L344" s="19"/>
      <c r="M344" s="18"/>
      <c r="N344" s="18"/>
      <c r="O344" s="19"/>
      <c r="P344" s="10">
        <f t="shared" si="97"/>
        <v>151</v>
      </c>
      <c r="Q344" s="10">
        <f t="shared" si="98"/>
        <v>151</v>
      </c>
      <c r="R344" s="39"/>
    </row>
    <row r="345" spans="1:18">
      <c r="A345" s="37"/>
      <c r="B345" s="51" t="s">
        <v>73</v>
      </c>
      <c r="C345" s="10">
        <v>713</v>
      </c>
      <c r="D345" s="10"/>
      <c r="E345" s="10">
        <v>713</v>
      </c>
      <c r="F345" s="39"/>
      <c r="G345" s="11"/>
      <c r="H345" s="103"/>
      <c r="I345" s="11"/>
      <c r="J345" s="17"/>
      <c r="K345" s="18"/>
      <c r="L345" s="19"/>
      <c r="M345" s="18"/>
      <c r="N345" s="18"/>
      <c r="O345" s="19"/>
      <c r="P345" s="10">
        <f t="shared" si="97"/>
        <v>713</v>
      </c>
      <c r="Q345" s="10">
        <f t="shared" si="98"/>
        <v>713</v>
      </c>
      <c r="R345" s="39"/>
    </row>
    <row r="346" spans="1:18" s="62" customFormat="1">
      <c r="A346" s="59"/>
      <c r="B346" s="38" t="s">
        <v>33</v>
      </c>
      <c r="C346" s="39">
        <f>SUM(C347:C350)</f>
        <v>2500</v>
      </c>
      <c r="D346" s="39" t="e">
        <f>SUM(D347:D350)</f>
        <v>#REF!</v>
      </c>
      <c r="E346" s="39">
        <f>SUM(E347:E350)</f>
        <v>2500</v>
      </c>
      <c r="F346" s="39"/>
      <c r="G346" s="40">
        <f>SUM(G347+G350)</f>
        <v>0</v>
      </c>
      <c r="H346" s="40">
        <f>SUM(H347+H350)</f>
        <v>0</v>
      </c>
      <c r="I346" s="40">
        <v>0</v>
      </c>
      <c r="J346" s="56" t="e">
        <f>J347+J348+J350+#REF!</f>
        <v>#REF!</v>
      </c>
      <c r="K346" s="57" t="e">
        <f>K347+K348+K350+#REF!</f>
        <v>#REF!</v>
      </c>
      <c r="L346" s="58" t="e">
        <f>L347+L348+L350+#REF!</f>
        <v>#REF!</v>
      </c>
      <c r="M346" s="60"/>
      <c r="N346" s="60"/>
      <c r="O346" s="61"/>
      <c r="P346" s="39">
        <f>SUM(P347:P350)</f>
        <v>2500</v>
      </c>
      <c r="Q346" s="39">
        <f>SUM(Q347:Q350)</f>
        <v>2500</v>
      </c>
      <c r="R346" s="39"/>
    </row>
    <row r="347" spans="1:18">
      <c r="A347" s="59"/>
      <c r="B347" s="29" t="s">
        <v>139</v>
      </c>
      <c r="C347" s="10">
        <v>1000</v>
      </c>
      <c r="D347" s="10"/>
      <c r="E347" s="10">
        <v>1000</v>
      </c>
      <c r="F347" s="10"/>
      <c r="G347" s="11"/>
      <c r="H347" s="27"/>
      <c r="I347" s="11"/>
      <c r="J347" s="63"/>
      <c r="K347" s="64"/>
      <c r="L347" s="19"/>
      <c r="M347" s="18"/>
      <c r="N347" s="18"/>
      <c r="O347" s="19"/>
      <c r="P347" s="10">
        <f>G347+C347</f>
        <v>1000</v>
      </c>
      <c r="Q347" s="10">
        <f>E347+H347</f>
        <v>1000</v>
      </c>
      <c r="R347" s="10"/>
    </row>
    <row r="348" spans="1:18">
      <c r="A348" s="37"/>
      <c r="B348" s="29" t="s">
        <v>140</v>
      </c>
      <c r="C348" s="10"/>
      <c r="D348" s="10"/>
      <c r="E348" s="10"/>
      <c r="F348" s="10"/>
      <c r="G348" s="11"/>
      <c r="H348" s="27"/>
      <c r="I348" s="11"/>
      <c r="J348" s="63"/>
      <c r="K348" s="64"/>
      <c r="L348" s="19"/>
      <c r="M348" s="18"/>
      <c r="N348" s="18"/>
      <c r="O348" s="19"/>
      <c r="P348" s="10">
        <f>G348+C348</f>
        <v>0</v>
      </c>
      <c r="Q348" s="10">
        <f>E348+H348</f>
        <v>0</v>
      </c>
      <c r="R348" s="10"/>
    </row>
    <row r="349" spans="1:18">
      <c r="A349" s="37"/>
      <c r="B349" s="29" t="s">
        <v>163</v>
      </c>
      <c r="C349" s="10">
        <v>500</v>
      </c>
      <c r="D349" s="10"/>
      <c r="E349" s="10">
        <v>500</v>
      </c>
      <c r="F349" s="10"/>
      <c r="G349" s="11"/>
      <c r="H349" s="27"/>
      <c r="I349" s="11"/>
      <c r="J349" s="96"/>
      <c r="K349" s="68"/>
      <c r="L349" s="19"/>
      <c r="M349" s="19"/>
      <c r="N349" s="19"/>
      <c r="O349" s="19"/>
      <c r="P349" s="10">
        <v>500</v>
      </c>
      <c r="Q349" s="10">
        <v>500</v>
      </c>
      <c r="R349" s="10"/>
    </row>
    <row r="350" spans="1:18">
      <c r="A350" s="37"/>
      <c r="B350" s="29" t="s">
        <v>141</v>
      </c>
      <c r="C350" s="10">
        <v>1000</v>
      </c>
      <c r="D350" s="10" t="e">
        <f>#REF!+#REF!</f>
        <v>#REF!</v>
      </c>
      <c r="E350" s="10">
        <v>1000</v>
      </c>
      <c r="F350" s="10" t="s">
        <v>18</v>
      </c>
      <c r="G350" s="11"/>
      <c r="H350" s="27"/>
      <c r="I350" s="11"/>
      <c r="J350" s="65" t="e">
        <f>#REF!+#REF!</f>
        <v>#REF!</v>
      </c>
      <c r="K350" s="66" t="e">
        <f>#REF!+#REF!</f>
        <v>#REF!</v>
      </c>
      <c r="L350" s="66" t="e">
        <f>#REF!+#REF!</f>
        <v>#REF!</v>
      </c>
      <c r="M350" s="66" t="e">
        <f>#REF!+#REF!</f>
        <v>#REF!</v>
      </c>
      <c r="N350" s="66" t="e">
        <f>#REF!+#REF!</f>
        <v>#REF!</v>
      </c>
      <c r="O350" s="66" t="e">
        <f>#REF!+#REF!</f>
        <v>#REF!</v>
      </c>
      <c r="P350" s="10">
        <f>G350+C350</f>
        <v>1000</v>
      </c>
      <c r="Q350" s="10">
        <f>E350+H350</f>
        <v>1000</v>
      </c>
      <c r="R350" s="10" t="s">
        <v>18</v>
      </c>
    </row>
    <row r="351" spans="1:18" s="62" customFormat="1">
      <c r="A351" s="59"/>
      <c r="B351" s="38" t="s">
        <v>35</v>
      </c>
      <c r="C351" s="39">
        <f>SUM(C352:C353)</f>
        <v>3589</v>
      </c>
      <c r="D351" s="39">
        <f>SUM(D352:D353)</f>
        <v>0</v>
      </c>
      <c r="E351" s="39">
        <f>SUM(E352:E353)</f>
        <v>3589</v>
      </c>
      <c r="F351" s="39" t="s">
        <v>18</v>
      </c>
      <c r="G351" s="40">
        <f>SUM(G352:G353)</f>
        <v>0</v>
      </c>
      <c r="H351" s="40">
        <f>SUM(H352:H353)</f>
        <v>0</v>
      </c>
      <c r="I351" s="40">
        <v>0</v>
      </c>
      <c r="J351" s="39" t="e">
        <f>#REF!+#REF!+J352</f>
        <v>#REF!</v>
      </c>
      <c r="K351" s="39" t="e">
        <f>#REF!+#REF!+K352</f>
        <v>#REF!</v>
      </c>
      <c r="L351" s="39" t="e">
        <f>#REF!+#REF!+L352</f>
        <v>#REF!</v>
      </c>
      <c r="M351" s="39" t="e">
        <f>#REF!+#REF!+M352</f>
        <v>#REF!</v>
      </c>
      <c r="N351" s="39" t="e">
        <f>#REF!+#REF!+N352</f>
        <v>#REF!</v>
      </c>
      <c r="O351" s="39" t="e">
        <f>#REF!+#REF!+O352</f>
        <v>#REF!</v>
      </c>
      <c r="P351" s="39">
        <f>SUM(P352:P353)</f>
        <v>3589</v>
      </c>
      <c r="Q351" s="39">
        <f>SUM(Q352:Q353)</f>
        <v>3589</v>
      </c>
      <c r="R351" s="39" t="s">
        <v>18</v>
      </c>
    </row>
    <row r="352" spans="1:18">
      <c r="A352" s="37" t="s">
        <v>18</v>
      </c>
      <c r="B352" s="51" t="s">
        <v>106</v>
      </c>
      <c r="C352" s="10">
        <v>1927</v>
      </c>
      <c r="D352" s="10"/>
      <c r="E352" s="10">
        <v>1927</v>
      </c>
      <c r="F352" s="10"/>
      <c r="G352" s="11"/>
      <c r="H352" s="27"/>
      <c r="I352" s="11"/>
      <c r="J352" s="23"/>
      <c r="K352" s="24"/>
      <c r="L352" s="25"/>
      <c r="M352" s="18"/>
      <c r="N352" s="18"/>
      <c r="O352" s="19"/>
      <c r="P352" s="10">
        <f t="shared" ref="P352" si="99">G352+C352</f>
        <v>1927</v>
      </c>
      <c r="Q352" s="10">
        <f t="shared" ref="Q352:Q353" si="100">E352+H352</f>
        <v>1927</v>
      </c>
      <c r="R352" s="10"/>
    </row>
    <row r="353" spans="1:18">
      <c r="A353" s="37"/>
      <c r="B353" s="51" t="s">
        <v>142</v>
      </c>
      <c r="C353" s="10">
        <v>1662</v>
      </c>
      <c r="D353" s="10"/>
      <c r="E353" s="10">
        <v>1662</v>
      </c>
      <c r="F353" s="10"/>
      <c r="G353" s="11"/>
      <c r="H353" s="27"/>
      <c r="I353" s="11"/>
      <c r="J353" s="23"/>
      <c r="K353" s="24"/>
      <c r="L353" s="25"/>
      <c r="M353" s="18"/>
      <c r="N353" s="18"/>
      <c r="O353" s="19"/>
      <c r="P353" s="10">
        <v>1662</v>
      </c>
      <c r="Q353" s="10">
        <f t="shared" si="100"/>
        <v>1662</v>
      </c>
      <c r="R353" s="10"/>
    </row>
    <row r="354" spans="1:18">
      <c r="A354" s="37"/>
      <c r="B354" s="173" t="s">
        <v>39</v>
      </c>
      <c r="C354" s="39">
        <v>263</v>
      </c>
      <c r="D354" s="39"/>
      <c r="E354" s="39">
        <v>263</v>
      </c>
      <c r="F354" s="10"/>
      <c r="G354" s="40">
        <v>0</v>
      </c>
      <c r="H354" s="40">
        <v>0</v>
      </c>
      <c r="I354" s="11"/>
      <c r="J354" s="23"/>
      <c r="K354" s="24"/>
      <c r="L354" s="25"/>
      <c r="M354" s="18"/>
      <c r="N354" s="18"/>
      <c r="O354" s="19"/>
      <c r="P354" s="39">
        <f>SUM(P355:P356)</f>
        <v>263</v>
      </c>
      <c r="Q354" s="39">
        <f>SUM(Q355:Q356)</f>
        <v>263</v>
      </c>
      <c r="R354" s="10"/>
    </row>
    <row r="355" spans="1:18">
      <c r="A355" s="37"/>
      <c r="B355" s="172" t="s">
        <v>187</v>
      </c>
      <c r="C355" s="39">
        <v>190</v>
      </c>
      <c r="D355" s="39"/>
      <c r="E355" s="39">
        <v>190</v>
      </c>
      <c r="F355" s="10"/>
      <c r="G355" s="11"/>
      <c r="H355" s="27"/>
      <c r="I355" s="11"/>
      <c r="J355" s="23"/>
      <c r="K355" s="24"/>
      <c r="L355" s="25"/>
      <c r="M355" s="18"/>
      <c r="N355" s="18"/>
      <c r="O355" s="19"/>
      <c r="P355" s="10">
        <v>190</v>
      </c>
      <c r="Q355" s="10">
        <v>190</v>
      </c>
      <c r="R355" s="10"/>
    </row>
    <row r="356" spans="1:18">
      <c r="A356" s="37"/>
      <c r="B356" s="172" t="s">
        <v>100</v>
      </c>
      <c r="C356" s="10">
        <v>73</v>
      </c>
      <c r="D356" s="10"/>
      <c r="E356" s="10">
        <v>73</v>
      </c>
      <c r="F356" s="10"/>
      <c r="G356" s="11"/>
      <c r="H356" s="27"/>
      <c r="I356" s="11"/>
      <c r="J356" s="23"/>
      <c r="K356" s="24"/>
      <c r="L356" s="25"/>
      <c r="M356" s="18"/>
      <c r="N356" s="18"/>
      <c r="O356" s="19"/>
      <c r="P356" s="10">
        <v>73</v>
      </c>
      <c r="Q356" s="10">
        <v>73</v>
      </c>
      <c r="R356" s="10"/>
    </row>
    <row r="357" spans="1:18">
      <c r="A357" s="37"/>
      <c r="B357" s="147" t="s">
        <v>143</v>
      </c>
      <c r="C357" s="143">
        <f>C358+C362+C370+C372+C379+C387+C390+C400+C402</f>
        <v>44939</v>
      </c>
      <c r="D357" s="143" t="e">
        <f>D358+D362+D370+D372+D379+D387+D390+D400</f>
        <v>#REF!</v>
      </c>
      <c r="E357" s="143">
        <f>E358+E362+E370+E372+E379+E387+E390+E400+E402</f>
        <v>38784</v>
      </c>
      <c r="F357" s="143">
        <f>F402</f>
        <v>6155</v>
      </c>
      <c r="G357" s="143">
        <f>G358+G362+G370+G372+G379+G387+G390+G400+G402</f>
        <v>0</v>
      </c>
      <c r="H357" s="143">
        <f>H358+H362+H370+H372+H379+H387+H390+H400</f>
        <v>0</v>
      </c>
      <c r="I357" s="143">
        <f>I402</f>
        <v>0</v>
      </c>
      <c r="J357" s="143" t="e">
        <f t="shared" ref="J357:Q357" si="101">J358+J362+J370+J372+J379+J387+J390+J400</f>
        <v>#REF!</v>
      </c>
      <c r="K357" s="143" t="e">
        <f t="shared" si="101"/>
        <v>#REF!</v>
      </c>
      <c r="L357" s="143" t="e">
        <f t="shared" si="101"/>
        <v>#REF!</v>
      </c>
      <c r="M357" s="143" t="e">
        <f t="shared" si="101"/>
        <v>#REF!</v>
      </c>
      <c r="N357" s="143" t="e">
        <f t="shared" si="101"/>
        <v>#REF!</v>
      </c>
      <c r="O357" s="143" t="e">
        <f t="shared" si="101"/>
        <v>#REF!</v>
      </c>
      <c r="P357" s="143">
        <f>P358+P362+P370+P372+P379+P387+P390+P400+P402</f>
        <v>44939</v>
      </c>
      <c r="Q357" s="143">
        <f t="shared" si="101"/>
        <v>38784</v>
      </c>
      <c r="R357" s="143">
        <f>R402</f>
        <v>6155</v>
      </c>
    </row>
    <row r="358" spans="1:18">
      <c r="A358" s="37"/>
      <c r="B358" s="38" t="s">
        <v>27</v>
      </c>
      <c r="C358" s="39">
        <f>SUM(C359:C361)</f>
        <v>19718</v>
      </c>
      <c r="D358" s="39">
        <f t="shared" ref="D358:L358" si="102">D361</f>
        <v>0</v>
      </c>
      <c r="E358" s="39">
        <f>SUM(E359:E361)</f>
        <v>19718</v>
      </c>
      <c r="F358" s="39"/>
      <c r="G358" s="41">
        <f>SUM(G359:G361)</f>
        <v>0</v>
      </c>
      <c r="H358" s="41">
        <f>SUM(H359:H361)</f>
        <v>0</v>
      </c>
      <c r="I358" s="40">
        <v>0</v>
      </c>
      <c r="J358" s="42">
        <f t="shared" si="102"/>
        <v>0</v>
      </c>
      <c r="K358" s="43">
        <f t="shared" si="102"/>
        <v>0</v>
      </c>
      <c r="L358" s="43">
        <f t="shared" si="102"/>
        <v>0</v>
      </c>
      <c r="M358" s="18"/>
      <c r="N358" s="18"/>
      <c r="O358" s="19"/>
      <c r="P358" s="39">
        <f>SUM(P359:P361)</f>
        <v>19718</v>
      </c>
      <c r="Q358" s="39">
        <f>SUM(Q359:Q361)</f>
        <v>19718</v>
      </c>
      <c r="R358" s="39"/>
    </row>
    <row r="359" spans="1:18" s="3" customFormat="1">
      <c r="A359" s="37"/>
      <c r="B359" s="44" t="s">
        <v>109</v>
      </c>
      <c r="C359" s="10">
        <f>E359+F359</f>
        <v>14700</v>
      </c>
      <c r="D359" s="10"/>
      <c r="E359" s="10">
        <v>14700</v>
      </c>
      <c r="F359" s="10"/>
      <c r="G359" s="41"/>
      <c r="H359" s="95"/>
      <c r="I359" s="11"/>
      <c r="J359" s="82"/>
      <c r="K359" s="83"/>
      <c r="L359" s="84"/>
      <c r="M359" s="93"/>
      <c r="N359" s="93"/>
      <c r="O359" s="94"/>
      <c r="P359" s="10">
        <f>G359+C359</f>
        <v>14700</v>
      </c>
      <c r="Q359" s="10">
        <f>E359+H359</f>
        <v>14700</v>
      </c>
      <c r="R359" s="10"/>
    </row>
    <row r="360" spans="1:18" s="3" customFormat="1">
      <c r="A360" s="37"/>
      <c r="B360" s="44" t="s">
        <v>123</v>
      </c>
      <c r="C360" s="10">
        <f>E360+F360</f>
        <v>2968</v>
      </c>
      <c r="D360" s="10"/>
      <c r="E360" s="10">
        <v>2968</v>
      </c>
      <c r="F360" s="10"/>
      <c r="G360" s="41"/>
      <c r="H360" s="95"/>
      <c r="I360" s="11"/>
      <c r="J360" s="82"/>
      <c r="K360" s="83"/>
      <c r="L360" s="84"/>
      <c r="M360" s="93"/>
      <c r="N360" s="93"/>
      <c r="O360" s="94"/>
      <c r="P360" s="10">
        <f>G360+C360</f>
        <v>2968</v>
      </c>
      <c r="Q360" s="10">
        <f>E360+H360</f>
        <v>2968</v>
      </c>
      <c r="R360" s="10"/>
    </row>
    <row r="361" spans="1:18">
      <c r="A361" s="59"/>
      <c r="B361" s="44" t="s">
        <v>104</v>
      </c>
      <c r="C361" s="10">
        <v>2050</v>
      </c>
      <c r="D361" s="10"/>
      <c r="E361" s="10">
        <v>2050</v>
      </c>
      <c r="F361" s="39"/>
      <c r="G361" s="95"/>
      <c r="H361" s="95"/>
      <c r="I361" s="11"/>
      <c r="J361" s="86"/>
      <c r="K361" s="87"/>
      <c r="L361" s="19"/>
      <c r="M361" s="18"/>
      <c r="N361" s="18"/>
      <c r="O361" s="19"/>
      <c r="P361" s="10">
        <f>G361+C361</f>
        <v>2050</v>
      </c>
      <c r="Q361" s="10">
        <f>E361+H361</f>
        <v>2050</v>
      </c>
      <c r="R361" s="39"/>
    </row>
    <row r="362" spans="1:18">
      <c r="A362" s="37"/>
      <c r="B362" s="38" t="s">
        <v>30</v>
      </c>
      <c r="C362" s="39">
        <f>SUM(C363:C369)</f>
        <v>6892</v>
      </c>
      <c r="D362" s="39">
        <f>SUM(D363:D369)</f>
        <v>0</v>
      </c>
      <c r="E362" s="39">
        <f>SUM(E363:E369)</f>
        <v>6892</v>
      </c>
      <c r="F362" s="10"/>
      <c r="G362" s="41">
        <f>SUM(G363:G369)</f>
        <v>0</v>
      </c>
      <c r="H362" s="41">
        <f>SUM(H363:H369)</f>
        <v>0</v>
      </c>
      <c r="I362" s="40">
        <v>0</v>
      </c>
      <c r="J362" s="42"/>
      <c r="K362" s="43"/>
      <c r="L362" s="54"/>
      <c r="M362" s="18"/>
      <c r="N362" s="18"/>
      <c r="O362" s="19"/>
      <c r="P362" s="39">
        <f>SUM(P363:P369)</f>
        <v>6892</v>
      </c>
      <c r="Q362" s="39">
        <f>SUM(Q363:Q369)</f>
        <v>6892</v>
      </c>
      <c r="R362" s="10"/>
    </row>
    <row r="363" spans="1:18" s="3" customFormat="1">
      <c r="A363" s="37"/>
      <c r="B363" s="44" t="s">
        <v>125</v>
      </c>
      <c r="C363" s="10">
        <v>1970</v>
      </c>
      <c r="D363" s="10"/>
      <c r="E363" s="10">
        <v>1970</v>
      </c>
      <c r="F363" s="10"/>
      <c r="G363" s="95"/>
      <c r="H363" s="95"/>
      <c r="I363" s="11"/>
      <c r="J363" s="82"/>
      <c r="K363" s="83"/>
      <c r="L363" s="84"/>
      <c r="M363" s="93"/>
      <c r="N363" s="93"/>
      <c r="O363" s="94"/>
      <c r="P363" s="10">
        <f>G363+C363</f>
        <v>1970</v>
      </c>
      <c r="Q363" s="10">
        <f>H363+E363</f>
        <v>1970</v>
      </c>
      <c r="R363" s="10"/>
    </row>
    <row r="364" spans="1:18" s="3" customFormat="1">
      <c r="A364" s="37"/>
      <c r="B364" s="44" t="s">
        <v>68</v>
      </c>
      <c r="C364" s="10">
        <v>276</v>
      </c>
      <c r="D364" s="10"/>
      <c r="E364" s="10">
        <v>276</v>
      </c>
      <c r="F364" s="10"/>
      <c r="G364" s="95"/>
      <c r="H364" s="95"/>
      <c r="I364" s="11"/>
      <c r="J364" s="82"/>
      <c r="K364" s="83"/>
      <c r="L364" s="84"/>
      <c r="M364" s="93"/>
      <c r="N364" s="93"/>
      <c r="O364" s="94"/>
      <c r="P364" s="10">
        <f t="shared" ref="P364:P371" si="103">G364+C364</f>
        <v>276</v>
      </c>
      <c r="Q364" s="10">
        <f t="shared" ref="Q364:Q371" si="104">H364+E364</f>
        <v>276</v>
      </c>
      <c r="R364" s="10"/>
    </row>
    <row r="365" spans="1:18" s="3" customFormat="1">
      <c r="A365" s="37"/>
      <c r="B365" s="44" t="s">
        <v>69</v>
      </c>
      <c r="C365" s="10">
        <v>2762</v>
      </c>
      <c r="D365" s="10"/>
      <c r="E365" s="10">
        <v>2762</v>
      </c>
      <c r="F365" s="10"/>
      <c r="G365" s="95"/>
      <c r="H365" s="95"/>
      <c r="I365" s="11"/>
      <c r="J365" s="82"/>
      <c r="K365" s="83"/>
      <c r="L365" s="84"/>
      <c r="M365" s="93"/>
      <c r="N365" s="93"/>
      <c r="O365" s="94"/>
      <c r="P365" s="10">
        <f t="shared" si="103"/>
        <v>2762</v>
      </c>
      <c r="Q365" s="10">
        <f t="shared" si="104"/>
        <v>2762</v>
      </c>
      <c r="R365" s="10"/>
    </row>
    <row r="366" spans="1:18" s="3" customFormat="1">
      <c r="A366" s="37"/>
      <c r="B366" s="44" t="s">
        <v>70</v>
      </c>
      <c r="C366" s="10">
        <v>157</v>
      </c>
      <c r="D366" s="10"/>
      <c r="E366" s="10">
        <v>157</v>
      </c>
      <c r="F366" s="10"/>
      <c r="G366" s="95"/>
      <c r="H366" s="95"/>
      <c r="I366" s="11"/>
      <c r="J366" s="82"/>
      <c r="K366" s="83"/>
      <c r="L366" s="84"/>
      <c r="M366" s="93"/>
      <c r="N366" s="93"/>
      <c r="O366" s="94"/>
      <c r="P366" s="10">
        <f>G366+C366</f>
        <v>157</v>
      </c>
      <c r="Q366" s="10">
        <f t="shared" si="104"/>
        <v>157</v>
      </c>
      <c r="R366" s="10"/>
    </row>
    <row r="367" spans="1:18">
      <c r="A367" s="37"/>
      <c r="B367" s="29" t="s">
        <v>71</v>
      </c>
      <c r="C367" s="10">
        <v>592</v>
      </c>
      <c r="D367" s="10"/>
      <c r="E367" s="10">
        <v>592</v>
      </c>
      <c r="F367" s="39"/>
      <c r="G367" s="95"/>
      <c r="H367" s="95"/>
      <c r="I367" s="11"/>
      <c r="J367" s="17"/>
      <c r="K367" s="18"/>
      <c r="L367" s="19"/>
      <c r="M367" s="18"/>
      <c r="N367" s="18"/>
      <c r="O367" s="19"/>
      <c r="P367" s="10">
        <f t="shared" si="103"/>
        <v>592</v>
      </c>
      <c r="Q367" s="10">
        <f t="shared" si="104"/>
        <v>592</v>
      </c>
      <c r="R367" s="39"/>
    </row>
    <row r="368" spans="1:18">
      <c r="A368" s="37"/>
      <c r="B368" s="51" t="s">
        <v>72</v>
      </c>
      <c r="C368" s="10">
        <v>197</v>
      </c>
      <c r="D368" s="10"/>
      <c r="E368" s="10">
        <v>197</v>
      </c>
      <c r="F368" s="39"/>
      <c r="G368" s="95"/>
      <c r="H368" s="95"/>
      <c r="I368" s="11"/>
      <c r="J368" s="17"/>
      <c r="K368" s="18"/>
      <c r="L368" s="19"/>
      <c r="M368" s="18"/>
      <c r="N368" s="18"/>
      <c r="O368" s="19"/>
      <c r="P368" s="10">
        <f t="shared" si="103"/>
        <v>197</v>
      </c>
      <c r="Q368" s="10">
        <f t="shared" si="104"/>
        <v>197</v>
      </c>
      <c r="R368" s="39"/>
    </row>
    <row r="369" spans="1:18">
      <c r="A369" s="37"/>
      <c r="B369" s="51" t="s">
        <v>73</v>
      </c>
      <c r="C369" s="10">
        <v>938</v>
      </c>
      <c r="D369" s="10"/>
      <c r="E369" s="10">
        <v>938</v>
      </c>
      <c r="F369" s="39"/>
      <c r="G369" s="95"/>
      <c r="H369" s="95"/>
      <c r="I369" s="11"/>
      <c r="J369" s="17"/>
      <c r="K369" s="18"/>
      <c r="L369" s="19"/>
      <c r="M369" s="18"/>
      <c r="N369" s="18"/>
      <c r="O369" s="19"/>
      <c r="P369" s="10">
        <f t="shared" si="103"/>
        <v>938</v>
      </c>
      <c r="Q369" s="10">
        <f t="shared" si="104"/>
        <v>938</v>
      </c>
      <c r="R369" s="39"/>
    </row>
    <row r="370" spans="1:18" s="62" customFormat="1">
      <c r="A370" s="59"/>
      <c r="B370" s="97" t="s">
        <v>31</v>
      </c>
      <c r="C370" s="39">
        <f>SUM(C371:C371)</f>
        <v>25</v>
      </c>
      <c r="D370" s="39">
        <f t="shared" ref="D370:O370" si="105">D371</f>
        <v>0</v>
      </c>
      <c r="E370" s="39">
        <f>SUM(E371:E371)</f>
        <v>25</v>
      </c>
      <c r="F370" s="39"/>
      <c r="G370" s="95"/>
      <c r="H370" s="95"/>
      <c r="I370" s="41"/>
      <c r="J370" s="39">
        <f t="shared" si="105"/>
        <v>0</v>
      </c>
      <c r="K370" s="39">
        <f t="shared" si="105"/>
        <v>0</v>
      </c>
      <c r="L370" s="39">
        <f t="shared" si="105"/>
        <v>0</v>
      </c>
      <c r="M370" s="39">
        <f t="shared" si="105"/>
        <v>0</v>
      </c>
      <c r="N370" s="39">
        <f t="shared" si="105"/>
        <v>0</v>
      </c>
      <c r="O370" s="39">
        <f t="shared" si="105"/>
        <v>0</v>
      </c>
      <c r="P370" s="39">
        <f>SUM(P371:P371)</f>
        <v>25</v>
      </c>
      <c r="Q370" s="39">
        <f>SUM(Q371:Q371)</f>
        <v>25</v>
      </c>
      <c r="R370" s="39"/>
    </row>
    <row r="371" spans="1:18">
      <c r="A371" s="37"/>
      <c r="B371" s="51" t="s">
        <v>144</v>
      </c>
      <c r="C371" s="10">
        <v>25</v>
      </c>
      <c r="D371" s="10"/>
      <c r="E371" s="10">
        <v>25</v>
      </c>
      <c r="F371" s="39"/>
      <c r="G371" s="95"/>
      <c r="H371" s="95"/>
      <c r="I371" s="95"/>
      <c r="J371" s="17"/>
      <c r="K371" s="18"/>
      <c r="L371" s="19"/>
      <c r="M371" s="18"/>
      <c r="N371" s="18"/>
      <c r="O371" s="19"/>
      <c r="P371" s="10">
        <f t="shared" si="103"/>
        <v>25</v>
      </c>
      <c r="Q371" s="10">
        <f t="shared" si="104"/>
        <v>25</v>
      </c>
      <c r="R371" s="39"/>
    </row>
    <row r="372" spans="1:18" s="62" customFormat="1">
      <c r="A372" s="59"/>
      <c r="B372" s="38" t="s">
        <v>33</v>
      </c>
      <c r="C372" s="39">
        <f>SUM(C373:C378)</f>
        <v>7974</v>
      </c>
      <c r="D372" s="39" t="e">
        <f>SUM(D373:D378)</f>
        <v>#REF!</v>
      </c>
      <c r="E372" s="39">
        <f>SUM(E373:E378)</f>
        <v>7974</v>
      </c>
      <c r="F372" s="39"/>
      <c r="G372" s="40">
        <f>SUM(G373+G374+G375)</f>
        <v>0</v>
      </c>
      <c r="H372" s="40">
        <f>SUM(H373+H374+H375)</f>
        <v>0</v>
      </c>
      <c r="I372" s="41">
        <v>0</v>
      </c>
      <c r="J372" s="56" t="e">
        <f>J373+J376+J378+#REF!</f>
        <v>#REF!</v>
      </c>
      <c r="K372" s="57" t="e">
        <f>K373+K376+K378+#REF!</f>
        <v>#REF!</v>
      </c>
      <c r="L372" s="58" t="e">
        <f>L373+L376+L378+#REF!</f>
        <v>#REF!</v>
      </c>
      <c r="M372" s="60"/>
      <c r="N372" s="60"/>
      <c r="O372" s="61"/>
      <c r="P372" s="39">
        <f>SUM(P373:P378)</f>
        <v>7974</v>
      </c>
      <c r="Q372" s="39">
        <f>SUM(Q373:Q378)</f>
        <v>7974</v>
      </c>
      <c r="R372" s="39"/>
    </row>
    <row r="373" spans="1:18">
      <c r="A373" s="59"/>
      <c r="B373" s="29" t="s">
        <v>75</v>
      </c>
      <c r="C373" s="10">
        <v>3290</v>
      </c>
      <c r="D373" s="10"/>
      <c r="E373" s="10">
        <v>3290</v>
      </c>
      <c r="F373" s="10"/>
      <c r="G373" s="95"/>
      <c r="H373" s="95"/>
      <c r="I373" s="95"/>
      <c r="J373" s="63"/>
      <c r="K373" s="64"/>
      <c r="L373" s="19"/>
      <c r="M373" s="18"/>
      <c r="N373" s="18"/>
      <c r="O373" s="19"/>
      <c r="P373" s="10">
        <f>G373+C373</f>
        <v>3290</v>
      </c>
      <c r="Q373" s="10">
        <f>E373+H373</f>
        <v>3290</v>
      </c>
      <c r="R373" s="10"/>
    </row>
    <row r="374" spans="1:18">
      <c r="A374" s="59"/>
      <c r="B374" s="29" t="s">
        <v>74</v>
      </c>
      <c r="C374" s="10">
        <v>1780</v>
      </c>
      <c r="D374" s="10"/>
      <c r="E374" s="10">
        <v>1780</v>
      </c>
      <c r="F374" s="10"/>
      <c r="G374" s="95"/>
      <c r="H374" s="95"/>
      <c r="I374" s="95"/>
      <c r="J374" s="63"/>
      <c r="K374" s="64"/>
      <c r="L374" s="19"/>
      <c r="M374" s="18"/>
      <c r="N374" s="18"/>
      <c r="O374" s="19"/>
      <c r="P374" s="10">
        <v>1780</v>
      </c>
      <c r="Q374" s="10">
        <v>1780</v>
      </c>
      <c r="R374" s="10"/>
    </row>
    <row r="375" spans="1:18">
      <c r="A375" s="59"/>
      <c r="B375" s="29" t="s">
        <v>76</v>
      </c>
      <c r="C375" s="10">
        <v>890</v>
      </c>
      <c r="D375" s="10"/>
      <c r="E375" s="10">
        <v>890</v>
      </c>
      <c r="F375" s="10"/>
      <c r="G375" s="95"/>
      <c r="H375" s="95"/>
      <c r="I375" s="95"/>
      <c r="J375" s="63"/>
      <c r="K375" s="64"/>
      <c r="L375" s="19"/>
      <c r="M375" s="18"/>
      <c r="N375" s="18"/>
      <c r="O375" s="19"/>
      <c r="P375" s="10">
        <v>890</v>
      </c>
      <c r="Q375" s="10">
        <v>890</v>
      </c>
      <c r="R375" s="10"/>
    </row>
    <row r="376" spans="1:18">
      <c r="A376" s="37"/>
      <c r="B376" s="29" t="s">
        <v>131</v>
      </c>
      <c r="C376" s="10">
        <f t="shared" ref="C376" si="106">E376+F376</f>
        <v>1800</v>
      </c>
      <c r="D376" s="10"/>
      <c r="E376" s="10">
        <v>1800</v>
      </c>
      <c r="F376" s="10"/>
      <c r="G376" s="41"/>
      <c r="H376" s="95"/>
      <c r="I376" s="95"/>
      <c r="J376" s="63"/>
      <c r="K376" s="64"/>
      <c r="L376" s="19"/>
      <c r="M376" s="18"/>
      <c r="N376" s="18"/>
      <c r="O376" s="19"/>
      <c r="P376" s="10">
        <f t="shared" ref="P376:P389" si="107">G376+C376</f>
        <v>1800</v>
      </c>
      <c r="Q376" s="10">
        <f t="shared" ref="Q376:Q389" si="108">E376+H376</f>
        <v>1800</v>
      </c>
      <c r="R376" s="10"/>
    </row>
    <row r="377" spans="1:18">
      <c r="A377" s="37"/>
      <c r="B377" s="29" t="s">
        <v>77</v>
      </c>
      <c r="C377" s="10">
        <v>14</v>
      </c>
      <c r="D377" s="10"/>
      <c r="E377" s="10">
        <v>14</v>
      </c>
      <c r="F377" s="10"/>
      <c r="G377" s="41"/>
      <c r="H377" s="95"/>
      <c r="I377" s="95"/>
      <c r="J377" s="96"/>
      <c r="K377" s="68"/>
      <c r="L377" s="19"/>
      <c r="M377" s="19"/>
      <c r="N377" s="19"/>
      <c r="O377" s="19"/>
      <c r="P377" s="10">
        <v>14</v>
      </c>
      <c r="Q377" s="10">
        <v>14</v>
      </c>
      <c r="R377" s="10"/>
    </row>
    <row r="378" spans="1:18">
      <c r="A378" s="37"/>
      <c r="B378" s="29" t="s">
        <v>145</v>
      </c>
      <c r="C378" s="10">
        <v>200</v>
      </c>
      <c r="D378" s="10" t="e">
        <f>#REF!+#REF!</f>
        <v>#REF!</v>
      </c>
      <c r="E378" s="10">
        <v>200</v>
      </c>
      <c r="F378" s="10" t="s">
        <v>18</v>
      </c>
      <c r="G378" s="41"/>
      <c r="H378" s="95"/>
      <c r="I378" s="95"/>
      <c r="J378" s="65" t="e">
        <f>#REF!+#REF!</f>
        <v>#REF!</v>
      </c>
      <c r="K378" s="66" t="e">
        <f>#REF!+#REF!</f>
        <v>#REF!</v>
      </c>
      <c r="L378" s="66" t="e">
        <f>#REF!+#REF!</f>
        <v>#REF!</v>
      </c>
      <c r="M378" s="66" t="e">
        <f>#REF!+#REF!</f>
        <v>#REF!</v>
      </c>
      <c r="N378" s="66" t="e">
        <f>#REF!+#REF!</f>
        <v>#REF!</v>
      </c>
      <c r="O378" s="66" t="e">
        <f>#REF!+#REF!</f>
        <v>#REF!</v>
      </c>
      <c r="P378" s="10">
        <f t="shared" si="107"/>
        <v>200</v>
      </c>
      <c r="Q378" s="10">
        <f t="shared" si="108"/>
        <v>200</v>
      </c>
      <c r="R378" s="10" t="s">
        <v>18</v>
      </c>
    </row>
    <row r="379" spans="1:18" s="62" customFormat="1">
      <c r="A379" s="59"/>
      <c r="B379" s="38" t="s">
        <v>35</v>
      </c>
      <c r="C379" s="39">
        <f>SUM(C380:C386)</f>
        <v>1805</v>
      </c>
      <c r="D379" s="39" t="e">
        <f>SUM(D380:D386)</f>
        <v>#REF!</v>
      </c>
      <c r="E379" s="39">
        <f>SUM(E380:E386)</f>
        <v>1805</v>
      </c>
      <c r="F379" s="39" t="s">
        <v>18</v>
      </c>
      <c r="G379" s="40">
        <f>SUM(G380+G381+G382+G384)</f>
        <v>0</v>
      </c>
      <c r="H379" s="40">
        <f>SUM(H380+H381+H382+H384)</f>
        <v>0</v>
      </c>
      <c r="I379" s="41">
        <v>0</v>
      </c>
      <c r="J379" s="39" t="e">
        <f t="shared" ref="J379:O379" si="109">SUM(J380:J385)</f>
        <v>#REF!</v>
      </c>
      <c r="K379" s="39" t="e">
        <f t="shared" si="109"/>
        <v>#REF!</v>
      </c>
      <c r="L379" s="39" t="e">
        <f t="shared" si="109"/>
        <v>#REF!</v>
      </c>
      <c r="M379" s="39">
        <f t="shared" si="109"/>
        <v>0</v>
      </c>
      <c r="N379" s="39">
        <f t="shared" si="109"/>
        <v>0</v>
      </c>
      <c r="O379" s="39">
        <f t="shared" si="109"/>
        <v>0</v>
      </c>
      <c r="P379" s="39">
        <f>SUM(P380:P385:P386)</f>
        <v>1805</v>
      </c>
      <c r="Q379" s="39">
        <f>SUM(Q380:Q385:Q386)</f>
        <v>1805</v>
      </c>
      <c r="R379" s="39" t="s">
        <v>18</v>
      </c>
    </row>
    <row r="380" spans="1:18" s="3" customFormat="1">
      <c r="A380" s="37"/>
      <c r="B380" s="44" t="s">
        <v>80</v>
      </c>
      <c r="C380" s="10">
        <f>E380+F380</f>
        <v>50</v>
      </c>
      <c r="D380" s="10"/>
      <c r="E380" s="10">
        <v>50</v>
      </c>
      <c r="F380" s="10"/>
      <c r="G380" s="41"/>
      <c r="H380" s="95"/>
      <c r="I380" s="95"/>
      <c r="J380" s="99"/>
      <c r="K380" s="10"/>
      <c r="L380" s="100"/>
      <c r="M380" s="10"/>
      <c r="N380" s="10"/>
      <c r="O380" s="100"/>
      <c r="P380" s="10">
        <f t="shared" si="107"/>
        <v>50</v>
      </c>
      <c r="Q380" s="10">
        <f t="shared" si="108"/>
        <v>50</v>
      </c>
      <c r="R380" s="10"/>
    </row>
    <row r="381" spans="1:18" s="3" customFormat="1">
      <c r="A381" s="37"/>
      <c r="B381" s="44" t="s">
        <v>146</v>
      </c>
      <c r="C381" s="10">
        <f t="shared" ref="C381:C386" si="110">E381+F381</f>
        <v>200</v>
      </c>
      <c r="D381" s="10"/>
      <c r="E381" s="10">
        <v>200</v>
      </c>
      <c r="F381" s="10"/>
      <c r="G381" s="41"/>
      <c r="H381" s="95"/>
      <c r="I381" s="95"/>
      <c r="J381" s="99"/>
      <c r="K381" s="10"/>
      <c r="L381" s="100"/>
      <c r="M381" s="10"/>
      <c r="N381" s="10"/>
      <c r="O381" s="100"/>
      <c r="P381" s="10">
        <f t="shared" si="107"/>
        <v>200</v>
      </c>
      <c r="Q381" s="10">
        <f t="shared" si="108"/>
        <v>200</v>
      </c>
      <c r="R381" s="10"/>
    </row>
    <row r="382" spans="1:18" s="3" customFormat="1">
      <c r="A382" s="37"/>
      <c r="B382" s="44" t="s">
        <v>147</v>
      </c>
      <c r="C382" s="10">
        <v>0</v>
      </c>
      <c r="D382" s="10"/>
      <c r="E382" s="10">
        <v>0</v>
      </c>
      <c r="F382" s="10"/>
      <c r="G382" s="95"/>
      <c r="H382" s="95"/>
      <c r="I382" s="95"/>
      <c r="J382" s="99"/>
      <c r="K382" s="10"/>
      <c r="L382" s="100"/>
      <c r="M382" s="10"/>
      <c r="N382" s="10"/>
      <c r="O382" s="100"/>
      <c r="P382" s="10">
        <v>0</v>
      </c>
      <c r="Q382" s="10">
        <v>0</v>
      </c>
      <c r="R382" s="10"/>
    </row>
    <row r="383" spans="1:18" s="3" customFormat="1">
      <c r="A383" s="37"/>
      <c r="B383" s="44" t="s">
        <v>148</v>
      </c>
      <c r="C383" s="10">
        <v>750</v>
      </c>
      <c r="D383" s="10"/>
      <c r="E383" s="10">
        <v>750</v>
      </c>
      <c r="F383" s="10"/>
      <c r="G383" s="41"/>
      <c r="H383" s="95"/>
      <c r="I383" s="95"/>
      <c r="J383" s="99"/>
      <c r="K383" s="10"/>
      <c r="L383" s="100"/>
      <c r="M383" s="10"/>
      <c r="N383" s="10"/>
      <c r="O383" s="100"/>
      <c r="P383" s="10">
        <v>750</v>
      </c>
      <c r="Q383" s="10">
        <v>750</v>
      </c>
      <c r="R383" s="10"/>
    </row>
    <row r="384" spans="1:18">
      <c r="A384" s="37"/>
      <c r="B384" s="29" t="s">
        <v>82</v>
      </c>
      <c r="C384" s="10">
        <v>725</v>
      </c>
      <c r="D384" s="10" t="e">
        <f>SUM(#REF!)</f>
        <v>#REF!</v>
      </c>
      <c r="E384" s="10">
        <v>725</v>
      </c>
      <c r="F384" s="10"/>
      <c r="G384" s="95"/>
      <c r="H384" s="95"/>
      <c r="I384" s="11">
        <v>0</v>
      </c>
      <c r="J384" s="23" t="e">
        <f>SUM(#REF!)</f>
        <v>#REF!</v>
      </c>
      <c r="K384" s="24" t="e">
        <f>SUM(#REF!)</f>
        <v>#REF!</v>
      </c>
      <c r="L384" s="68" t="e">
        <f>SUM(#REF!)</f>
        <v>#REF!</v>
      </c>
      <c r="M384" s="18"/>
      <c r="N384" s="18"/>
      <c r="O384" s="19"/>
      <c r="P384" s="10">
        <f t="shared" si="107"/>
        <v>725</v>
      </c>
      <c r="Q384" s="10">
        <f t="shared" si="108"/>
        <v>725</v>
      </c>
      <c r="R384" s="10" t="s">
        <v>18</v>
      </c>
    </row>
    <row r="385" spans="1:18">
      <c r="A385" s="37"/>
      <c r="B385" s="29" t="s">
        <v>149</v>
      </c>
      <c r="C385" s="10">
        <f t="shared" si="110"/>
        <v>55</v>
      </c>
      <c r="D385" s="10"/>
      <c r="E385" s="10">
        <v>55</v>
      </c>
      <c r="F385" s="10"/>
      <c r="G385" s="41"/>
      <c r="H385" s="95"/>
      <c r="I385" s="11"/>
      <c r="J385" s="23"/>
      <c r="K385" s="24"/>
      <c r="L385" s="25"/>
      <c r="M385" s="18"/>
      <c r="N385" s="18"/>
      <c r="O385" s="19"/>
      <c r="P385" s="10">
        <f t="shared" si="107"/>
        <v>55</v>
      </c>
      <c r="Q385" s="10">
        <f t="shared" si="108"/>
        <v>55</v>
      </c>
      <c r="R385" s="10"/>
    </row>
    <row r="386" spans="1:18">
      <c r="A386" s="37" t="s">
        <v>18</v>
      </c>
      <c r="B386" s="51" t="s">
        <v>150</v>
      </c>
      <c r="C386" s="10">
        <f t="shared" si="110"/>
        <v>25</v>
      </c>
      <c r="D386" s="10"/>
      <c r="E386" s="10">
        <v>25</v>
      </c>
      <c r="F386" s="10"/>
      <c r="G386" s="41"/>
      <c r="H386" s="95"/>
      <c r="I386" s="11"/>
      <c r="J386" s="23"/>
      <c r="K386" s="24"/>
      <c r="L386" s="25"/>
      <c r="M386" s="18"/>
      <c r="N386" s="18"/>
      <c r="O386" s="19"/>
      <c r="P386" s="10">
        <f t="shared" si="107"/>
        <v>25</v>
      </c>
      <c r="Q386" s="10">
        <f t="shared" si="108"/>
        <v>25</v>
      </c>
      <c r="R386" s="10"/>
    </row>
    <row r="387" spans="1:18" s="62" customFormat="1">
      <c r="A387" s="59"/>
      <c r="B387" s="97" t="s">
        <v>37</v>
      </c>
      <c r="C387" s="39">
        <f>SUM(C388:C389)</f>
        <v>880</v>
      </c>
      <c r="D387" s="39"/>
      <c r="E387" s="39">
        <f>SUM(E388:E389)</f>
        <v>880</v>
      </c>
      <c r="F387" s="39"/>
      <c r="G387" s="41">
        <f>SUM(G388+G389)</f>
        <v>0</v>
      </c>
      <c r="H387" s="41">
        <f>SUM(H388+H389)</f>
        <v>0</v>
      </c>
      <c r="I387" s="40">
        <v>0</v>
      </c>
      <c r="J387" s="56"/>
      <c r="K387" s="57"/>
      <c r="L387" s="58"/>
      <c r="M387" s="60"/>
      <c r="N387" s="60"/>
      <c r="O387" s="61"/>
      <c r="P387" s="39">
        <f>SUM(P388:P389)</f>
        <v>880</v>
      </c>
      <c r="Q387" s="39">
        <f>SUM(Q388:Q389)</f>
        <v>880</v>
      </c>
      <c r="R387" s="39"/>
    </row>
    <row r="388" spans="1:18" s="62" customFormat="1">
      <c r="A388" s="59"/>
      <c r="B388" s="51" t="s">
        <v>173</v>
      </c>
      <c r="C388" s="10">
        <v>380</v>
      </c>
      <c r="D388" s="10"/>
      <c r="E388" s="10">
        <v>380</v>
      </c>
      <c r="F388" s="39"/>
      <c r="G388" s="95"/>
      <c r="H388" s="95"/>
      <c r="I388" s="40"/>
      <c r="J388" s="56"/>
      <c r="K388" s="57"/>
      <c r="L388" s="58"/>
      <c r="M388" s="60"/>
      <c r="N388" s="60"/>
      <c r="O388" s="61"/>
      <c r="P388" s="10">
        <v>380</v>
      </c>
      <c r="Q388" s="10">
        <v>380</v>
      </c>
      <c r="R388" s="39"/>
    </row>
    <row r="389" spans="1:18">
      <c r="A389" s="37"/>
      <c r="B389" s="51" t="s">
        <v>151</v>
      </c>
      <c r="C389" s="10">
        <f t="shared" ref="C389:C398" si="111">E389</f>
        <v>500</v>
      </c>
      <c r="D389" s="10"/>
      <c r="E389" s="10">
        <v>500</v>
      </c>
      <c r="F389" s="10"/>
      <c r="G389" s="41"/>
      <c r="H389" s="95"/>
      <c r="I389" s="11"/>
      <c r="J389" s="23"/>
      <c r="K389" s="24"/>
      <c r="L389" s="25"/>
      <c r="M389" s="18"/>
      <c r="N389" s="18"/>
      <c r="O389" s="19"/>
      <c r="P389" s="10">
        <f t="shared" si="107"/>
        <v>500</v>
      </c>
      <c r="Q389" s="10">
        <f t="shared" si="108"/>
        <v>500</v>
      </c>
      <c r="R389" s="10"/>
    </row>
    <row r="390" spans="1:18" s="62" customFormat="1">
      <c r="A390" s="59"/>
      <c r="B390" s="38" t="s">
        <v>39</v>
      </c>
      <c r="C390" s="39">
        <f>SUM(C391:C399)</f>
        <v>1390</v>
      </c>
      <c r="D390" s="39">
        <f>SUM(D391:D396)</f>
        <v>0</v>
      </c>
      <c r="E390" s="39">
        <f>SUM(E391:E399)</f>
        <v>1390</v>
      </c>
      <c r="F390" s="39" t="s">
        <v>18</v>
      </c>
      <c r="G390" s="40">
        <f>SUM(G391+G392+G393+G395+G396+G397+G398)</f>
        <v>0</v>
      </c>
      <c r="H390" s="40">
        <f>SUM(H391+H392+H393+H395+H396+H397+H398)</f>
        <v>0</v>
      </c>
      <c r="I390" s="40">
        <v>0</v>
      </c>
      <c r="J390" s="39" t="e">
        <f>#REF!+#REF!+#REF!+#REF!+#REF!+#REF!+#REF!+#REF!+#REF!+#REF!+#REF!+#REF!+J396+#REF!+#REF!+#REF!+#REF!+#REF!+#REF!+#REF!+#REF!</f>
        <v>#REF!</v>
      </c>
      <c r="K390" s="39" t="e">
        <f>#REF!+#REF!+#REF!+#REF!+#REF!+#REF!+#REF!+#REF!+#REF!+#REF!+#REF!+#REF!+K396+#REF!+#REF!+#REF!+#REF!+#REF!+#REF!+#REF!+#REF!</f>
        <v>#REF!</v>
      </c>
      <c r="L390" s="39" t="e">
        <f>#REF!+#REF!+#REF!+#REF!+#REF!+#REF!+#REF!+#REF!+#REF!+#REF!+#REF!+#REF!+L396+#REF!+#REF!+#REF!+#REF!+#REF!+#REF!+#REF!+#REF!</f>
        <v>#REF!</v>
      </c>
      <c r="M390" s="39" t="e">
        <f>#REF!+#REF!+#REF!+#REF!+#REF!+#REF!+#REF!+#REF!+#REF!+#REF!+#REF!+#REF!+M396+#REF!+#REF!+#REF!+#REF!+#REF!+#REF!+#REF!+#REF!</f>
        <v>#REF!</v>
      </c>
      <c r="N390" s="39" t="e">
        <f>#REF!+#REF!+#REF!+#REF!+#REF!+#REF!+#REF!+#REF!+#REF!+#REF!+#REF!+#REF!+N396+#REF!+#REF!+#REF!+#REF!+#REF!+#REF!+#REF!+#REF!</f>
        <v>#REF!</v>
      </c>
      <c r="O390" s="39" t="e">
        <f>#REF!+#REF!+#REF!+#REF!+#REF!+#REF!+#REF!+#REF!+#REF!+#REF!+#REF!+#REF!+O396+#REF!+#REF!+#REF!+#REF!+#REF!+#REF!+#REF!+#REF!</f>
        <v>#REF!</v>
      </c>
      <c r="P390" s="39">
        <f>SUM(P391:P399)</f>
        <v>1390</v>
      </c>
      <c r="Q390" s="39">
        <f>SUM(Q391:Q399)</f>
        <v>1390</v>
      </c>
      <c r="R390" s="39" t="s">
        <v>18</v>
      </c>
    </row>
    <row r="391" spans="1:18">
      <c r="A391" s="98"/>
      <c r="B391" s="29" t="s">
        <v>152</v>
      </c>
      <c r="C391" s="10">
        <v>65</v>
      </c>
      <c r="D391" s="10"/>
      <c r="E391" s="10">
        <v>65</v>
      </c>
      <c r="F391" s="10"/>
      <c r="G391" s="95"/>
      <c r="H391" s="95"/>
      <c r="I391" s="11"/>
      <c r="J391" s="23"/>
      <c r="K391" s="24"/>
      <c r="L391" s="19"/>
      <c r="M391" s="18"/>
      <c r="N391" s="18"/>
      <c r="O391" s="19"/>
      <c r="P391" s="10">
        <f t="shared" ref="P391:P401" si="112">G391+C391</f>
        <v>65</v>
      </c>
      <c r="Q391" s="10">
        <f t="shared" ref="Q391:Q399" si="113">E391+H391</f>
        <v>65</v>
      </c>
      <c r="R391" s="10"/>
    </row>
    <row r="392" spans="1:18">
      <c r="A392" s="98"/>
      <c r="B392" s="29" t="s">
        <v>153</v>
      </c>
      <c r="C392" s="10">
        <f t="shared" si="111"/>
        <v>270</v>
      </c>
      <c r="D392" s="10"/>
      <c r="E392" s="10">
        <v>270</v>
      </c>
      <c r="F392" s="10"/>
      <c r="G392" s="95"/>
      <c r="H392" s="95"/>
      <c r="I392" s="11"/>
      <c r="J392" s="23"/>
      <c r="K392" s="24"/>
      <c r="L392" s="19"/>
      <c r="M392" s="18"/>
      <c r="N392" s="18"/>
      <c r="O392" s="19"/>
      <c r="P392" s="10">
        <f t="shared" si="112"/>
        <v>270</v>
      </c>
      <c r="Q392" s="10">
        <f t="shared" si="113"/>
        <v>270</v>
      </c>
      <c r="R392" s="10"/>
    </row>
    <row r="393" spans="1:18">
      <c r="A393" s="98"/>
      <c r="B393" s="29" t="s">
        <v>176</v>
      </c>
      <c r="C393" s="10">
        <v>180</v>
      </c>
      <c r="D393" s="10"/>
      <c r="E393" s="10">
        <v>180</v>
      </c>
      <c r="F393" s="10"/>
      <c r="G393" s="95"/>
      <c r="H393" s="95"/>
      <c r="I393" s="11"/>
      <c r="J393" s="23"/>
      <c r="K393" s="24"/>
      <c r="L393" s="19"/>
      <c r="M393" s="18"/>
      <c r="N393" s="18"/>
      <c r="O393" s="19"/>
      <c r="P393" s="10">
        <f t="shared" si="112"/>
        <v>180</v>
      </c>
      <c r="Q393" s="10">
        <f t="shared" si="113"/>
        <v>180</v>
      </c>
      <c r="R393" s="10"/>
    </row>
    <row r="394" spans="1:18">
      <c r="A394" s="98"/>
      <c r="B394" s="29" t="s">
        <v>154</v>
      </c>
      <c r="C394" s="10">
        <f t="shared" si="111"/>
        <v>100</v>
      </c>
      <c r="D394" s="10"/>
      <c r="E394" s="10">
        <v>100</v>
      </c>
      <c r="F394" s="10"/>
      <c r="G394" s="95"/>
      <c r="H394" s="95"/>
      <c r="I394" s="11"/>
      <c r="J394" s="23"/>
      <c r="K394" s="24"/>
      <c r="L394" s="19"/>
      <c r="M394" s="18"/>
      <c r="N394" s="18"/>
      <c r="O394" s="19"/>
      <c r="P394" s="10">
        <f t="shared" si="112"/>
        <v>100</v>
      </c>
      <c r="Q394" s="10">
        <f t="shared" si="113"/>
        <v>100</v>
      </c>
      <c r="R394" s="10"/>
    </row>
    <row r="395" spans="1:18">
      <c r="A395" s="98"/>
      <c r="B395" s="29" t="s">
        <v>186</v>
      </c>
      <c r="C395" s="10">
        <v>50</v>
      </c>
      <c r="D395" s="10"/>
      <c r="E395" s="10">
        <v>50</v>
      </c>
      <c r="F395" s="10"/>
      <c r="G395" s="95"/>
      <c r="H395" s="95"/>
      <c r="I395" s="11"/>
      <c r="J395" s="23"/>
      <c r="K395" s="24"/>
      <c r="L395" s="19"/>
      <c r="M395" s="18"/>
      <c r="N395" s="18"/>
      <c r="O395" s="19"/>
      <c r="P395" s="10">
        <v>50</v>
      </c>
      <c r="Q395" s="10">
        <v>50</v>
      </c>
      <c r="R395" s="10"/>
    </row>
    <row r="396" spans="1:18">
      <c r="A396" s="85"/>
      <c r="B396" s="29" t="s">
        <v>98</v>
      </c>
      <c r="C396" s="10">
        <v>210</v>
      </c>
      <c r="D396" s="10"/>
      <c r="E396" s="10">
        <v>210</v>
      </c>
      <c r="F396" s="10"/>
      <c r="G396" s="95"/>
      <c r="H396" s="95"/>
      <c r="I396" s="11"/>
      <c r="J396" s="23"/>
      <c r="K396" s="24"/>
      <c r="L396" s="19"/>
      <c r="M396" s="18"/>
      <c r="N396" s="18"/>
      <c r="O396" s="19"/>
      <c r="P396" s="10">
        <f t="shared" si="112"/>
        <v>210</v>
      </c>
      <c r="Q396" s="10">
        <f t="shared" si="113"/>
        <v>210</v>
      </c>
      <c r="R396" s="10"/>
    </row>
    <row r="397" spans="1:18">
      <c r="A397" s="85"/>
      <c r="B397" s="51" t="s">
        <v>177</v>
      </c>
      <c r="C397" s="10">
        <v>25</v>
      </c>
      <c r="D397" s="10"/>
      <c r="E397" s="10">
        <v>25</v>
      </c>
      <c r="F397" s="10"/>
      <c r="G397" s="95"/>
      <c r="H397" s="95"/>
      <c r="I397" s="11"/>
      <c r="J397" s="23"/>
      <c r="K397" s="24"/>
      <c r="L397" s="19"/>
      <c r="M397" s="18"/>
      <c r="N397" s="18"/>
      <c r="O397" s="19"/>
      <c r="P397" s="10">
        <v>25</v>
      </c>
      <c r="Q397" s="10">
        <v>25</v>
      </c>
      <c r="R397" s="10"/>
    </row>
    <row r="398" spans="1:18">
      <c r="A398" s="85"/>
      <c r="B398" s="51" t="s">
        <v>155</v>
      </c>
      <c r="C398" s="10">
        <f t="shared" si="111"/>
        <v>175</v>
      </c>
      <c r="D398" s="10"/>
      <c r="E398" s="10">
        <v>175</v>
      </c>
      <c r="F398" s="10"/>
      <c r="G398" s="95"/>
      <c r="H398" s="95"/>
      <c r="I398" s="11"/>
      <c r="J398" s="23"/>
      <c r="K398" s="24"/>
      <c r="L398" s="19"/>
      <c r="M398" s="18"/>
      <c r="N398" s="18"/>
      <c r="O398" s="19"/>
      <c r="P398" s="10">
        <f t="shared" si="112"/>
        <v>175</v>
      </c>
      <c r="Q398" s="10">
        <f t="shared" si="113"/>
        <v>175</v>
      </c>
      <c r="R398" s="10"/>
    </row>
    <row r="399" spans="1:18">
      <c r="A399" s="85"/>
      <c r="B399" s="51" t="s">
        <v>100</v>
      </c>
      <c r="C399" s="10">
        <v>315</v>
      </c>
      <c r="D399" s="10"/>
      <c r="E399" s="10">
        <v>315</v>
      </c>
      <c r="F399" s="10"/>
      <c r="G399" s="95"/>
      <c r="H399" s="95"/>
      <c r="I399" s="11"/>
      <c r="J399" s="23"/>
      <c r="K399" s="24"/>
      <c r="L399" s="19"/>
      <c r="M399" s="18"/>
      <c r="N399" s="18"/>
      <c r="O399" s="19"/>
      <c r="P399" s="10">
        <f t="shared" si="112"/>
        <v>315</v>
      </c>
      <c r="Q399" s="10">
        <f t="shared" si="113"/>
        <v>315</v>
      </c>
      <c r="R399" s="10"/>
    </row>
    <row r="400" spans="1:18" s="62" customFormat="1">
      <c r="A400" s="59"/>
      <c r="B400" s="38" t="s">
        <v>40</v>
      </c>
      <c r="C400" s="39">
        <f>SUM(C401:C401)</f>
        <v>100</v>
      </c>
      <c r="D400" s="39">
        <f t="shared" ref="D400" si="114">D401</f>
        <v>0</v>
      </c>
      <c r="E400" s="39">
        <f>SUM(E401:E401)</f>
        <v>100</v>
      </c>
      <c r="F400" s="39" t="s">
        <v>18</v>
      </c>
      <c r="G400" s="40">
        <f>SUM(G401)</f>
        <v>0</v>
      </c>
      <c r="H400" s="40">
        <f>SUM(H401)</f>
        <v>0</v>
      </c>
      <c r="I400" s="40">
        <v>0</v>
      </c>
      <c r="J400" s="69">
        <f>SUM(J401:J401)</f>
        <v>0</v>
      </c>
      <c r="K400" s="70">
        <f>SUM(K401:K401)</f>
        <v>0</v>
      </c>
      <c r="L400" s="71">
        <f>SUM(L401:L401)</f>
        <v>0</v>
      </c>
      <c r="M400" s="60"/>
      <c r="N400" s="60"/>
      <c r="O400" s="61"/>
      <c r="P400" s="39">
        <f>SUM(P401:P401)</f>
        <v>100</v>
      </c>
      <c r="Q400" s="39">
        <f>SUM(Q401:Q401)</f>
        <v>100</v>
      </c>
      <c r="R400" s="39" t="s">
        <v>18</v>
      </c>
    </row>
    <row r="401" spans="1:18">
      <c r="A401" s="37"/>
      <c r="B401" s="29" t="s">
        <v>137</v>
      </c>
      <c r="C401" s="10">
        <v>100</v>
      </c>
      <c r="D401" s="10"/>
      <c r="E401" s="10">
        <v>100</v>
      </c>
      <c r="F401" s="39"/>
      <c r="G401" s="11"/>
      <c r="H401" s="11"/>
      <c r="I401" s="11"/>
      <c r="J401" s="23"/>
      <c r="K401" s="24"/>
      <c r="L401" s="19"/>
      <c r="M401" s="18"/>
      <c r="N401" s="18"/>
      <c r="O401" s="19"/>
      <c r="P401" s="10">
        <f t="shared" si="112"/>
        <v>100</v>
      </c>
      <c r="Q401" s="10">
        <f>H401+E401</f>
        <v>100</v>
      </c>
      <c r="R401" s="39"/>
    </row>
    <row r="402" spans="1:18">
      <c r="A402" s="37"/>
      <c r="B402" s="38" t="s">
        <v>170</v>
      </c>
      <c r="C402" s="39">
        <f>SUM(C403:C404)</f>
        <v>6155</v>
      </c>
      <c r="D402" s="10"/>
      <c r="E402" s="39">
        <v>0</v>
      </c>
      <c r="F402" s="39">
        <f>SUM(F403:F404)</f>
        <v>6155</v>
      </c>
      <c r="G402" s="40">
        <f>SUM(G403+G404)</f>
        <v>0</v>
      </c>
      <c r="H402" s="11"/>
      <c r="I402" s="40">
        <f>SUM(I403+I404)</f>
        <v>0</v>
      </c>
      <c r="J402" s="23"/>
      <c r="K402" s="24"/>
      <c r="L402" s="19"/>
      <c r="M402" s="18"/>
      <c r="N402" s="18"/>
      <c r="O402" s="19"/>
      <c r="P402" s="39">
        <f>SUM(P403:P404)</f>
        <v>6155</v>
      </c>
      <c r="Q402" s="39">
        <v>0</v>
      </c>
      <c r="R402" s="39">
        <f>SUM(R403:R404)</f>
        <v>6155</v>
      </c>
    </row>
    <row r="403" spans="1:18">
      <c r="A403" s="37"/>
      <c r="B403" s="29" t="s">
        <v>156</v>
      </c>
      <c r="C403" s="10">
        <v>6155</v>
      </c>
      <c r="D403" s="10"/>
      <c r="E403" s="10">
        <v>0</v>
      </c>
      <c r="F403" s="10">
        <v>6155</v>
      </c>
      <c r="G403" s="11"/>
      <c r="H403" s="11"/>
      <c r="I403" s="11"/>
      <c r="J403" s="23"/>
      <c r="K403" s="24"/>
      <c r="L403" s="19"/>
      <c r="M403" s="18"/>
      <c r="N403" s="18"/>
      <c r="O403" s="19"/>
      <c r="P403" s="10">
        <v>6155</v>
      </c>
      <c r="Q403" s="10">
        <v>0</v>
      </c>
      <c r="R403" s="10">
        <v>6155</v>
      </c>
    </row>
    <row r="404" spans="1:18">
      <c r="A404" s="37"/>
      <c r="B404" s="29" t="s">
        <v>157</v>
      </c>
      <c r="C404" s="10">
        <v>0</v>
      </c>
      <c r="D404" s="10"/>
      <c r="E404" s="10">
        <v>0</v>
      </c>
      <c r="F404" s="39">
        <v>0</v>
      </c>
      <c r="G404" s="11"/>
      <c r="H404" s="11">
        <v>0</v>
      </c>
      <c r="I404" s="11"/>
      <c r="J404" s="23"/>
      <c r="K404" s="24"/>
      <c r="L404" s="19"/>
      <c r="M404" s="18"/>
      <c r="N404" s="18"/>
      <c r="O404" s="19"/>
      <c r="P404" s="10">
        <v>0</v>
      </c>
      <c r="Q404" s="10">
        <v>0</v>
      </c>
      <c r="R404" s="10">
        <v>0</v>
      </c>
    </row>
    <row r="405" spans="1:18">
      <c r="A405" s="37"/>
      <c r="B405" s="147" t="s">
        <v>158</v>
      </c>
      <c r="C405" s="143">
        <f>C406+C410+C418+C420+C427+C435+C438+C448+C450</f>
        <v>44940</v>
      </c>
      <c r="D405" s="143" t="e">
        <f>D406+D410+D418+D420+D427+D435+D438+D448</f>
        <v>#REF!</v>
      </c>
      <c r="E405" s="143">
        <f>E406+E410+E418+E420+E427+E435+E438+E448</f>
        <v>38785</v>
      </c>
      <c r="F405" s="143">
        <f>F450</f>
        <v>6155</v>
      </c>
      <c r="G405" s="143">
        <f>G406+G410+G418+G420+G427+G435+G438+G448+G450</f>
        <v>0</v>
      </c>
      <c r="H405" s="143">
        <f>H406+H410+H418+H420+H427+H435+H438+H448</f>
        <v>0</v>
      </c>
      <c r="I405" s="143">
        <f>I450</f>
        <v>0</v>
      </c>
      <c r="J405" s="143" t="e">
        <f t="shared" ref="J405:O405" si="115">J406+J410+J418+J420+J427+J435+J438+J448</f>
        <v>#REF!</v>
      </c>
      <c r="K405" s="143" t="e">
        <f t="shared" si="115"/>
        <v>#REF!</v>
      </c>
      <c r="L405" s="143" t="e">
        <f t="shared" si="115"/>
        <v>#REF!</v>
      </c>
      <c r="M405" s="143" t="e">
        <f t="shared" si="115"/>
        <v>#REF!</v>
      </c>
      <c r="N405" s="143" t="e">
        <f t="shared" si="115"/>
        <v>#REF!</v>
      </c>
      <c r="O405" s="143" t="e">
        <f t="shared" si="115"/>
        <v>#REF!</v>
      </c>
      <c r="P405" s="143">
        <f>P406+P410+P418+P420+P427+P435+P438+P448+P450</f>
        <v>44940</v>
      </c>
      <c r="Q405" s="143">
        <f>Q406+Q410+Q418+Q420+Q427+Q435+Q438+Q448</f>
        <v>38785</v>
      </c>
      <c r="R405" s="143">
        <f>R450</f>
        <v>6155</v>
      </c>
    </row>
    <row r="406" spans="1:18">
      <c r="A406" s="37"/>
      <c r="B406" s="38" t="s">
        <v>27</v>
      </c>
      <c r="C406" s="39">
        <f>SUM(C407:C409)</f>
        <v>19718</v>
      </c>
      <c r="D406" s="39">
        <f t="shared" ref="D406" si="116">D409</f>
        <v>0</v>
      </c>
      <c r="E406" s="39">
        <f>SUM(E407:E409)</f>
        <v>19718</v>
      </c>
      <c r="F406" s="39"/>
      <c r="G406" s="41">
        <f>SUM(G407:G409)</f>
        <v>0</v>
      </c>
      <c r="H406" s="41">
        <f>SUM(H407:H409)</f>
        <v>0</v>
      </c>
      <c r="I406" s="40">
        <v>0</v>
      </c>
      <c r="J406" s="42">
        <f t="shared" ref="J406:L406" si="117">J409</f>
        <v>0</v>
      </c>
      <c r="K406" s="43">
        <f t="shared" si="117"/>
        <v>0</v>
      </c>
      <c r="L406" s="43">
        <f t="shared" si="117"/>
        <v>0</v>
      </c>
      <c r="M406" s="18"/>
      <c r="N406" s="18"/>
      <c r="O406" s="19"/>
      <c r="P406" s="39">
        <f>SUM(P407:P409)</f>
        <v>19718</v>
      </c>
      <c r="Q406" s="39">
        <f>SUM(Q407:Q409)</f>
        <v>19718</v>
      </c>
      <c r="R406" s="39"/>
    </row>
    <row r="407" spans="1:18" s="3" customFormat="1">
      <c r="A407" s="37"/>
      <c r="B407" s="44" t="s">
        <v>109</v>
      </c>
      <c r="C407" s="10">
        <f>E407+F407</f>
        <v>14700</v>
      </c>
      <c r="D407" s="10"/>
      <c r="E407" s="10">
        <v>14700</v>
      </c>
      <c r="F407" s="10"/>
      <c r="G407" s="41"/>
      <c r="H407" s="95"/>
      <c r="I407" s="11"/>
      <c r="J407" s="82"/>
      <c r="K407" s="83"/>
      <c r="L407" s="84"/>
      <c r="M407" s="93"/>
      <c r="N407" s="93"/>
      <c r="O407" s="94"/>
      <c r="P407" s="10">
        <f>G407+C407</f>
        <v>14700</v>
      </c>
      <c r="Q407" s="10">
        <f>E407+H407</f>
        <v>14700</v>
      </c>
      <c r="R407" s="10"/>
    </row>
    <row r="408" spans="1:18" s="3" customFormat="1">
      <c r="A408" s="37"/>
      <c r="B408" s="44" t="s">
        <v>123</v>
      </c>
      <c r="C408" s="10">
        <f>E408+F408</f>
        <v>2968</v>
      </c>
      <c r="D408" s="10"/>
      <c r="E408" s="10">
        <v>2968</v>
      </c>
      <c r="F408" s="10"/>
      <c r="G408" s="41"/>
      <c r="H408" s="95"/>
      <c r="I408" s="11"/>
      <c r="J408" s="82"/>
      <c r="K408" s="83"/>
      <c r="L408" s="84"/>
      <c r="M408" s="93"/>
      <c r="N408" s="93"/>
      <c r="O408" s="94"/>
      <c r="P408" s="10">
        <f>G408+C408</f>
        <v>2968</v>
      </c>
      <c r="Q408" s="10">
        <f>E408+H408</f>
        <v>2968</v>
      </c>
      <c r="R408" s="10"/>
    </row>
    <row r="409" spans="1:18">
      <c r="A409" s="59"/>
      <c r="B409" s="44" t="s">
        <v>104</v>
      </c>
      <c r="C409" s="10">
        <v>2050</v>
      </c>
      <c r="D409" s="10"/>
      <c r="E409" s="10">
        <v>2050</v>
      </c>
      <c r="F409" s="39"/>
      <c r="G409" s="95"/>
      <c r="H409" s="95"/>
      <c r="I409" s="11"/>
      <c r="J409" s="86"/>
      <c r="K409" s="87"/>
      <c r="L409" s="19"/>
      <c r="M409" s="18"/>
      <c r="N409" s="18"/>
      <c r="O409" s="19"/>
      <c r="P409" s="10">
        <f>G409+C409</f>
        <v>2050</v>
      </c>
      <c r="Q409" s="10">
        <f>E409+H409</f>
        <v>2050</v>
      </c>
      <c r="R409" s="39"/>
    </row>
    <row r="410" spans="1:18">
      <c r="A410" s="37"/>
      <c r="B410" s="38" t="s">
        <v>30</v>
      </c>
      <c r="C410" s="39">
        <f>SUM(C411:C417)</f>
        <v>6892</v>
      </c>
      <c r="D410" s="39">
        <f>SUM(D411:D417)</f>
        <v>0</v>
      </c>
      <c r="E410" s="39">
        <f>SUM(E411:E417)</f>
        <v>6892</v>
      </c>
      <c r="F410" s="10"/>
      <c r="G410" s="41">
        <f>SUM(G411:G419)</f>
        <v>0</v>
      </c>
      <c r="H410" s="41">
        <f>SUM(H411:H419)</f>
        <v>0</v>
      </c>
      <c r="I410" s="40">
        <v>0</v>
      </c>
      <c r="J410" s="42"/>
      <c r="K410" s="43"/>
      <c r="L410" s="54"/>
      <c r="M410" s="18"/>
      <c r="N410" s="18"/>
      <c r="O410" s="19"/>
      <c r="P410" s="39">
        <f>SUM(P411:P417)</f>
        <v>6892</v>
      </c>
      <c r="Q410" s="39">
        <f>SUM(Q411:Q417)</f>
        <v>6892</v>
      </c>
      <c r="R410" s="10"/>
    </row>
    <row r="411" spans="1:18" s="3" customFormat="1">
      <c r="A411" s="37"/>
      <c r="B411" s="44" t="s">
        <v>125</v>
      </c>
      <c r="C411" s="10">
        <v>1970</v>
      </c>
      <c r="D411" s="10"/>
      <c r="E411" s="10">
        <v>1970</v>
      </c>
      <c r="F411" s="10"/>
      <c r="G411" s="95"/>
      <c r="H411" s="95"/>
      <c r="I411" s="11"/>
      <c r="J411" s="82"/>
      <c r="K411" s="83"/>
      <c r="L411" s="84"/>
      <c r="M411" s="93"/>
      <c r="N411" s="93"/>
      <c r="O411" s="94"/>
      <c r="P411" s="10">
        <f>G411+C411</f>
        <v>1970</v>
      </c>
      <c r="Q411" s="10">
        <f>H411+E411</f>
        <v>1970</v>
      </c>
      <c r="R411" s="10"/>
    </row>
    <row r="412" spans="1:18" s="3" customFormat="1">
      <c r="A412" s="37"/>
      <c r="B412" s="44" t="s">
        <v>68</v>
      </c>
      <c r="C412" s="10">
        <v>276</v>
      </c>
      <c r="D412" s="10"/>
      <c r="E412" s="10">
        <v>276</v>
      </c>
      <c r="F412" s="10"/>
      <c r="G412" s="95"/>
      <c r="H412" s="95"/>
      <c r="I412" s="11"/>
      <c r="J412" s="82"/>
      <c r="K412" s="83"/>
      <c r="L412" s="84"/>
      <c r="M412" s="93"/>
      <c r="N412" s="93"/>
      <c r="O412" s="94"/>
      <c r="P412" s="10">
        <f t="shared" ref="P412:P413" si="118">G412+C412</f>
        <v>276</v>
      </c>
      <c r="Q412" s="10">
        <f t="shared" ref="Q412:Q417" si="119">H412+E412</f>
        <v>276</v>
      </c>
      <c r="R412" s="10"/>
    </row>
    <row r="413" spans="1:18" s="3" customFormat="1">
      <c r="A413" s="37"/>
      <c r="B413" s="44" t="s">
        <v>69</v>
      </c>
      <c r="C413" s="10">
        <v>2762</v>
      </c>
      <c r="D413" s="10"/>
      <c r="E413" s="10">
        <v>2762</v>
      </c>
      <c r="F413" s="10"/>
      <c r="G413" s="95"/>
      <c r="H413" s="95"/>
      <c r="I413" s="11"/>
      <c r="J413" s="82"/>
      <c r="K413" s="83"/>
      <c r="L413" s="84"/>
      <c r="M413" s="93"/>
      <c r="N413" s="93"/>
      <c r="O413" s="94"/>
      <c r="P413" s="10">
        <f t="shared" si="118"/>
        <v>2762</v>
      </c>
      <c r="Q413" s="10">
        <f t="shared" si="119"/>
        <v>2762</v>
      </c>
      <c r="R413" s="10"/>
    </row>
    <row r="414" spans="1:18" s="3" customFormat="1">
      <c r="A414" s="37"/>
      <c r="B414" s="44" t="s">
        <v>70</v>
      </c>
      <c r="C414" s="10">
        <v>157</v>
      </c>
      <c r="D414" s="10"/>
      <c r="E414" s="10">
        <v>157</v>
      </c>
      <c r="F414" s="10"/>
      <c r="G414" s="95"/>
      <c r="H414" s="95"/>
      <c r="I414" s="11"/>
      <c r="J414" s="82"/>
      <c r="K414" s="83"/>
      <c r="L414" s="84"/>
      <c r="M414" s="93"/>
      <c r="N414" s="93"/>
      <c r="O414" s="94"/>
      <c r="P414" s="10">
        <f>G414+C414</f>
        <v>157</v>
      </c>
      <c r="Q414" s="10">
        <f t="shared" si="119"/>
        <v>157</v>
      </c>
      <c r="R414" s="10"/>
    </row>
    <row r="415" spans="1:18">
      <c r="A415" s="37"/>
      <c r="B415" s="29" t="s">
        <v>71</v>
      </c>
      <c r="C415" s="10">
        <v>592</v>
      </c>
      <c r="D415" s="10"/>
      <c r="E415" s="10">
        <v>592</v>
      </c>
      <c r="F415" s="39"/>
      <c r="G415" s="95"/>
      <c r="H415" s="95"/>
      <c r="I415" s="11"/>
      <c r="J415" s="17"/>
      <c r="K415" s="18"/>
      <c r="L415" s="19"/>
      <c r="M415" s="18"/>
      <c r="N415" s="18"/>
      <c r="O415" s="19"/>
      <c r="P415" s="10">
        <f t="shared" ref="P415:P417" si="120">G415+C415</f>
        <v>592</v>
      </c>
      <c r="Q415" s="10">
        <f t="shared" si="119"/>
        <v>592</v>
      </c>
      <c r="R415" s="39"/>
    </row>
    <row r="416" spans="1:18">
      <c r="A416" s="37"/>
      <c r="B416" s="51" t="s">
        <v>72</v>
      </c>
      <c r="C416" s="10">
        <v>197</v>
      </c>
      <c r="D416" s="10"/>
      <c r="E416" s="10">
        <v>197</v>
      </c>
      <c r="F416" s="39"/>
      <c r="G416" s="95"/>
      <c r="H416" s="95"/>
      <c r="I416" s="11"/>
      <c r="J416" s="17"/>
      <c r="K416" s="18"/>
      <c r="L416" s="19"/>
      <c r="M416" s="18"/>
      <c r="N416" s="18"/>
      <c r="O416" s="19"/>
      <c r="P416" s="10">
        <f t="shared" si="120"/>
        <v>197</v>
      </c>
      <c r="Q416" s="10">
        <f t="shared" si="119"/>
        <v>197</v>
      </c>
      <c r="R416" s="39"/>
    </row>
    <row r="417" spans="1:18">
      <c r="A417" s="37"/>
      <c r="B417" s="51" t="s">
        <v>73</v>
      </c>
      <c r="C417" s="10">
        <v>938</v>
      </c>
      <c r="D417" s="10"/>
      <c r="E417" s="10">
        <v>938</v>
      </c>
      <c r="F417" s="39"/>
      <c r="G417" s="95"/>
      <c r="H417" s="95"/>
      <c r="I417" s="11"/>
      <c r="J417" s="17"/>
      <c r="K417" s="18"/>
      <c r="L417" s="19"/>
      <c r="M417" s="18"/>
      <c r="N417" s="18"/>
      <c r="O417" s="19"/>
      <c r="P417" s="10">
        <f t="shared" si="120"/>
        <v>938</v>
      </c>
      <c r="Q417" s="10">
        <f t="shared" si="119"/>
        <v>938</v>
      </c>
      <c r="R417" s="39"/>
    </row>
    <row r="418" spans="1:18" s="62" customFormat="1">
      <c r="A418" s="59"/>
      <c r="B418" s="97" t="s">
        <v>31</v>
      </c>
      <c r="C418" s="39">
        <f>SUM(C419:C419)</f>
        <v>25</v>
      </c>
      <c r="D418" s="39">
        <f t="shared" ref="D418:O418" si="121">D419</f>
        <v>0</v>
      </c>
      <c r="E418" s="39">
        <f>SUM(E419:E419)</f>
        <v>25</v>
      </c>
      <c r="F418" s="39"/>
      <c r="G418" s="41"/>
      <c r="H418" s="95"/>
      <c r="I418" s="41"/>
      <c r="J418" s="39">
        <f t="shared" si="121"/>
        <v>0</v>
      </c>
      <c r="K418" s="39">
        <f t="shared" si="121"/>
        <v>0</v>
      </c>
      <c r="L418" s="39">
        <f t="shared" si="121"/>
        <v>0</v>
      </c>
      <c r="M418" s="39">
        <f t="shared" si="121"/>
        <v>0</v>
      </c>
      <c r="N418" s="39">
        <f t="shared" si="121"/>
        <v>0</v>
      </c>
      <c r="O418" s="39">
        <f t="shared" si="121"/>
        <v>0</v>
      </c>
      <c r="P418" s="39">
        <f>SUM(P419:P419)</f>
        <v>25</v>
      </c>
      <c r="Q418" s="39">
        <f>SUM(Q419:Q419)</f>
        <v>25</v>
      </c>
      <c r="R418" s="39"/>
    </row>
    <row r="419" spans="1:18">
      <c r="A419" s="37"/>
      <c r="B419" s="51" t="s">
        <v>144</v>
      </c>
      <c r="C419" s="10">
        <v>25</v>
      </c>
      <c r="D419" s="10"/>
      <c r="E419" s="10">
        <v>25</v>
      </c>
      <c r="F419" s="39"/>
      <c r="G419" s="41"/>
      <c r="H419" s="95"/>
      <c r="I419" s="95"/>
      <c r="J419" s="17"/>
      <c r="K419" s="18"/>
      <c r="L419" s="19"/>
      <c r="M419" s="18"/>
      <c r="N419" s="18"/>
      <c r="O419" s="19"/>
      <c r="P419" s="10">
        <f t="shared" ref="P419" si="122">G419+C419</f>
        <v>25</v>
      </c>
      <c r="Q419" s="10">
        <f t="shared" ref="Q419" si="123">H419+E419</f>
        <v>25</v>
      </c>
      <c r="R419" s="39"/>
    </row>
    <row r="420" spans="1:18" s="62" customFormat="1">
      <c r="A420" s="59"/>
      <c r="B420" s="38" t="s">
        <v>33</v>
      </c>
      <c r="C420" s="39">
        <f>SUM(C421:C426)</f>
        <v>7974</v>
      </c>
      <c r="D420" s="39" t="e">
        <f>SUM(D421:D426)</f>
        <v>#REF!</v>
      </c>
      <c r="E420" s="39">
        <f>SUM(E421:E426)</f>
        <v>7974</v>
      </c>
      <c r="F420" s="39"/>
      <c r="G420" s="40">
        <f>SUM(G421+G422+G423+G424)</f>
        <v>0</v>
      </c>
      <c r="H420" s="40">
        <f>SUM(H421+H422+H423+H424)</f>
        <v>0</v>
      </c>
      <c r="I420" s="41">
        <v>0</v>
      </c>
      <c r="J420" s="56" t="e">
        <f>J421+J424+J426+#REF!</f>
        <v>#REF!</v>
      </c>
      <c r="K420" s="57" t="e">
        <f>K421+K424+K426+#REF!</f>
        <v>#REF!</v>
      </c>
      <c r="L420" s="58" t="e">
        <f>L421+L424+L426+#REF!</f>
        <v>#REF!</v>
      </c>
      <c r="M420" s="60"/>
      <c r="N420" s="60"/>
      <c r="O420" s="61"/>
      <c r="P420" s="39">
        <f>SUM(P421:P426)</f>
        <v>7974</v>
      </c>
      <c r="Q420" s="39">
        <f>SUM(Q421:Q426)</f>
        <v>7974</v>
      </c>
      <c r="R420" s="39"/>
    </row>
    <row r="421" spans="1:18">
      <c r="A421" s="59"/>
      <c r="B421" s="29" t="s">
        <v>75</v>
      </c>
      <c r="C421" s="10">
        <v>3290</v>
      </c>
      <c r="D421" s="10"/>
      <c r="E421" s="10">
        <v>3290</v>
      </c>
      <c r="F421" s="10"/>
      <c r="G421" s="95"/>
      <c r="H421" s="95"/>
      <c r="I421" s="95"/>
      <c r="J421" s="63"/>
      <c r="K421" s="64"/>
      <c r="L421" s="19"/>
      <c r="M421" s="18"/>
      <c r="N421" s="18"/>
      <c r="O421" s="19"/>
      <c r="P421" s="10">
        <f>G421+C421</f>
        <v>3290</v>
      </c>
      <c r="Q421" s="10">
        <f>E421+H421</f>
        <v>3290</v>
      </c>
      <c r="R421" s="10"/>
    </row>
    <row r="422" spans="1:18">
      <c r="A422" s="59"/>
      <c r="B422" s="29" t="s">
        <v>74</v>
      </c>
      <c r="C422" s="10">
        <v>1780</v>
      </c>
      <c r="D422" s="10"/>
      <c r="E422" s="10">
        <v>1780</v>
      </c>
      <c r="F422" s="10"/>
      <c r="G422" s="95"/>
      <c r="H422" s="95"/>
      <c r="I422" s="95"/>
      <c r="J422" s="63"/>
      <c r="K422" s="64"/>
      <c r="L422" s="19"/>
      <c r="M422" s="18"/>
      <c r="N422" s="18"/>
      <c r="O422" s="19"/>
      <c r="P422" s="10">
        <v>1780</v>
      </c>
      <c r="Q422" s="10">
        <v>1780</v>
      </c>
      <c r="R422" s="10"/>
    </row>
    <row r="423" spans="1:18">
      <c r="A423" s="59"/>
      <c r="B423" s="29" t="s">
        <v>76</v>
      </c>
      <c r="C423" s="10">
        <v>890</v>
      </c>
      <c r="D423" s="10"/>
      <c r="E423" s="10">
        <v>890</v>
      </c>
      <c r="F423" s="10"/>
      <c r="G423" s="95"/>
      <c r="H423" s="95"/>
      <c r="I423" s="95"/>
      <c r="J423" s="63"/>
      <c r="K423" s="64"/>
      <c r="L423" s="19"/>
      <c r="M423" s="18"/>
      <c r="N423" s="18"/>
      <c r="O423" s="19"/>
      <c r="P423" s="10">
        <v>890</v>
      </c>
      <c r="Q423" s="10">
        <v>890</v>
      </c>
      <c r="R423" s="10"/>
    </row>
    <row r="424" spans="1:18">
      <c r="A424" s="37"/>
      <c r="B424" s="29" t="s">
        <v>131</v>
      </c>
      <c r="C424" s="10">
        <f t="shared" ref="C424" si="124">E424+F424</f>
        <v>1800</v>
      </c>
      <c r="D424" s="10"/>
      <c r="E424" s="10">
        <v>1800</v>
      </c>
      <c r="F424" s="10"/>
      <c r="G424" s="41"/>
      <c r="H424" s="95"/>
      <c r="I424" s="95"/>
      <c r="J424" s="63"/>
      <c r="K424" s="64"/>
      <c r="L424" s="19"/>
      <c r="M424" s="18"/>
      <c r="N424" s="18"/>
      <c r="O424" s="19"/>
      <c r="P424" s="10">
        <f t="shared" ref="P424" si="125">G424+C424</f>
        <v>1800</v>
      </c>
      <c r="Q424" s="10">
        <f t="shared" ref="Q424" si="126">E424+H424</f>
        <v>1800</v>
      </c>
      <c r="R424" s="10"/>
    </row>
    <row r="425" spans="1:18">
      <c r="A425" s="37"/>
      <c r="B425" s="29" t="s">
        <v>77</v>
      </c>
      <c r="C425" s="10">
        <v>14</v>
      </c>
      <c r="D425" s="10"/>
      <c r="E425" s="10">
        <v>14</v>
      </c>
      <c r="F425" s="10"/>
      <c r="G425" s="41"/>
      <c r="H425" s="95"/>
      <c r="I425" s="95"/>
      <c r="J425" s="96"/>
      <c r="K425" s="68"/>
      <c r="L425" s="19"/>
      <c r="M425" s="19"/>
      <c r="N425" s="19"/>
      <c r="O425" s="19"/>
      <c r="P425" s="10">
        <v>14</v>
      </c>
      <c r="Q425" s="10">
        <v>14</v>
      </c>
      <c r="R425" s="10"/>
    </row>
    <row r="426" spans="1:18">
      <c r="A426" s="37"/>
      <c r="B426" s="29" t="s">
        <v>145</v>
      </c>
      <c r="C426" s="10">
        <v>200</v>
      </c>
      <c r="D426" s="10" t="e">
        <f>#REF!+#REF!</f>
        <v>#REF!</v>
      </c>
      <c r="E426" s="10">
        <v>200</v>
      </c>
      <c r="F426" s="10" t="s">
        <v>18</v>
      </c>
      <c r="G426" s="41"/>
      <c r="H426" s="95"/>
      <c r="I426" s="95"/>
      <c r="J426" s="65" t="e">
        <f>#REF!+#REF!</f>
        <v>#REF!</v>
      </c>
      <c r="K426" s="66" t="e">
        <f>#REF!+#REF!</f>
        <v>#REF!</v>
      </c>
      <c r="L426" s="66" t="e">
        <f>#REF!+#REF!</f>
        <v>#REF!</v>
      </c>
      <c r="M426" s="66" t="e">
        <f>#REF!+#REF!</f>
        <v>#REF!</v>
      </c>
      <c r="N426" s="66" t="e">
        <f>#REF!+#REF!</f>
        <v>#REF!</v>
      </c>
      <c r="O426" s="66" t="e">
        <f>#REF!+#REF!</f>
        <v>#REF!</v>
      </c>
      <c r="P426" s="10">
        <f t="shared" ref="P426" si="127">G426+C426</f>
        <v>200</v>
      </c>
      <c r="Q426" s="10">
        <f t="shared" ref="Q426" si="128">E426+H426</f>
        <v>200</v>
      </c>
      <c r="R426" s="10" t="s">
        <v>18</v>
      </c>
    </row>
    <row r="427" spans="1:18" s="62" customFormat="1">
      <c r="A427" s="59"/>
      <c r="B427" s="38" t="s">
        <v>35</v>
      </c>
      <c r="C427" s="39">
        <f>SUM(C428:C434)</f>
        <v>1806</v>
      </c>
      <c r="D427" s="39" t="e">
        <f>SUM(D428:D434)</f>
        <v>#REF!</v>
      </c>
      <c r="E427" s="39">
        <f>SUM(E428:E434)</f>
        <v>1806</v>
      </c>
      <c r="F427" s="39" t="s">
        <v>18</v>
      </c>
      <c r="G427" s="41">
        <f>SUM(G428+G429+G430+G431+G432+G433)</f>
        <v>0</v>
      </c>
      <c r="H427" s="41">
        <f>SUM(H428+H429+H430+H431+H432+H433)</f>
        <v>0</v>
      </c>
      <c r="I427" s="41">
        <v>0</v>
      </c>
      <c r="J427" s="39" t="e">
        <f t="shared" ref="J427:O427" si="129">SUM(J428:J433)</f>
        <v>#REF!</v>
      </c>
      <c r="K427" s="39" t="e">
        <f t="shared" si="129"/>
        <v>#REF!</v>
      </c>
      <c r="L427" s="39" t="e">
        <f t="shared" si="129"/>
        <v>#REF!</v>
      </c>
      <c r="M427" s="39">
        <f t="shared" si="129"/>
        <v>0</v>
      </c>
      <c r="N427" s="39">
        <f t="shared" si="129"/>
        <v>0</v>
      </c>
      <c r="O427" s="39">
        <f t="shared" si="129"/>
        <v>0</v>
      </c>
      <c r="P427" s="39">
        <f>SUM(P428:P434)</f>
        <v>1806</v>
      </c>
      <c r="Q427" s="39">
        <f>SUM(Q428:Q434)</f>
        <v>1806</v>
      </c>
      <c r="R427" s="39" t="s">
        <v>18</v>
      </c>
    </row>
    <row r="428" spans="1:18" s="3" customFormat="1">
      <c r="A428" s="37"/>
      <c r="B428" s="44" t="s">
        <v>80</v>
      </c>
      <c r="C428" s="10">
        <f>E428+F428</f>
        <v>50</v>
      </c>
      <c r="D428" s="10"/>
      <c r="E428" s="10">
        <v>50</v>
      </c>
      <c r="F428" s="10"/>
      <c r="G428" s="41"/>
      <c r="H428" s="95"/>
      <c r="I428" s="95"/>
      <c r="J428" s="99"/>
      <c r="K428" s="10"/>
      <c r="L428" s="100"/>
      <c r="M428" s="10"/>
      <c r="N428" s="10"/>
      <c r="O428" s="100"/>
      <c r="P428" s="10">
        <f t="shared" ref="P428:P429" si="130">G428+C428</f>
        <v>50</v>
      </c>
      <c r="Q428" s="10">
        <f t="shared" ref="Q428:Q429" si="131">E428+H428</f>
        <v>50</v>
      </c>
      <c r="R428" s="10"/>
    </row>
    <row r="429" spans="1:18" s="3" customFormat="1">
      <c r="A429" s="37"/>
      <c r="B429" s="44" t="s">
        <v>146</v>
      </c>
      <c r="C429" s="10">
        <f t="shared" ref="C429" si="132">E429+F429</f>
        <v>200</v>
      </c>
      <c r="D429" s="10"/>
      <c r="E429" s="10">
        <v>200</v>
      </c>
      <c r="F429" s="10"/>
      <c r="G429" s="41"/>
      <c r="H429" s="95"/>
      <c r="I429" s="95"/>
      <c r="J429" s="99"/>
      <c r="K429" s="10"/>
      <c r="L429" s="100"/>
      <c r="M429" s="10"/>
      <c r="N429" s="10"/>
      <c r="O429" s="100"/>
      <c r="P429" s="10">
        <f t="shared" si="130"/>
        <v>200</v>
      </c>
      <c r="Q429" s="10">
        <f t="shared" si="131"/>
        <v>200</v>
      </c>
      <c r="R429" s="10"/>
    </row>
    <row r="430" spans="1:18" s="3" customFormat="1">
      <c r="A430" s="37"/>
      <c r="B430" s="44" t="s">
        <v>147</v>
      </c>
      <c r="C430" s="10">
        <v>0</v>
      </c>
      <c r="D430" s="10"/>
      <c r="E430" s="10">
        <v>0</v>
      </c>
      <c r="F430" s="10"/>
      <c r="G430" s="95"/>
      <c r="H430" s="95"/>
      <c r="I430" s="95"/>
      <c r="J430" s="99"/>
      <c r="K430" s="10"/>
      <c r="L430" s="100"/>
      <c r="M430" s="10"/>
      <c r="N430" s="10"/>
      <c r="O430" s="100"/>
      <c r="P430" s="10">
        <v>0</v>
      </c>
      <c r="Q430" s="10">
        <v>0</v>
      </c>
      <c r="R430" s="10"/>
    </row>
    <row r="431" spans="1:18" s="3" customFormat="1">
      <c r="A431" s="37"/>
      <c r="B431" s="44" t="s">
        <v>148</v>
      </c>
      <c r="C431" s="10">
        <v>750</v>
      </c>
      <c r="D431" s="10"/>
      <c r="E431" s="10">
        <v>750</v>
      </c>
      <c r="F431" s="10"/>
      <c r="G431" s="41"/>
      <c r="H431" s="95"/>
      <c r="I431" s="95"/>
      <c r="J431" s="99"/>
      <c r="K431" s="10"/>
      <c r="L431" s="100"/>
      <c r="M431" s="10"/>
      <c r="N431" s="10"/>
      <c r="O431" s="100"/>
      <c r="P431" s="10">
        <v>750</v>
      </c>
      <c r="Q431" s="10">
        <v>750</v>
      </c>
      <c r="R431" s="10"/>
    </row>
    <row r="432" spans="1:18">
      <c r="A432" s="37"/>
      <c r="B432" s="29" t="s">
        <v>82</v>
      </c>
      <c r="C432" s="10">
        <v>726</v>
      </c>
      <c r="D432" s="10" t="e">
        <f>SUM(#REF!)</f>
        <v>#REF!</v>
      </c>
      <c r="E432" s="10">
        <v>726</v>
      </c>
      <c r="F432" s="10"/>
      <c r="G432" s="95"/>
      <c r="H432" s="95"/>
      <c r="I432" s="11">
        <v>0</v>
      </c>
      <c r="J432" s="23" t="e">
        <f>SUM(#REF!)</f>
        <v>#REF!</v>
      </c>
      <c r="K432" s="24" t="e">
        <f>SUM(#REF!)</f>
        <v>#REF!</v>
      </c>
      <c r="L432" s="68" t="e">
        <f>SUM(#REF!)</f>
        <v>#REF!</v>
      </c>
      <c r="M432" s="18"/>
      <c r="N432" s="18"/>
      <c r="O432" s="19"/>
      <c r="P432" s="10">
        <f t="shared" ref="P432:P434" si="133">G432+C432</f>
        <v>726</v>
      </c>
      <c r="Q432" s="10">
        <f t="shared" ref="Q432:Q434" si="134">E432+H432</f>
        <v>726</v>
      </c>
      <c r="R432" s="10" t="s">
        <v>18</v>
      </c>
    </row>
    <row r="433" spans="1:18">
      <c r="A433" s="37"/>
      <c r="B433" s="29" t="s">
        <v>149</v>
      </c>
      <c r="C433" s="10">
        <f t="shared" ref="C433:C434" si="135">E433+F433</f>
        <v>55</v>
      </c>
      <c r="D433" s="10"/>
      <c r="E433" s="10">
        <v>55</v>
      </c>
      <c r="F433" s="10"/>
      <c r="G433" s="41"/>
      <c r="H433" s="95"/>
      <c r="I433" s="11"/>
      <c r="J433" s="23"/>
      <c r="K433" s="24"/>
      <c r="L433" s="25"/>
      <c r="M433" s="18"/>
      <c r="N433" s="18"/>
      <c r="O433" s="19"/>
      <c r="P433" s="10">
        <f t="shared" si="133"/>
        <v>55</v>
      </c>
      <c r="Q433" s="10">
        <f t="shared" si="134"/>
        <v>55</v>
      </c>
      <c r="R433" s="10"/>
    </row>
    <row r="434" spans="1:18">
      <c r="A434" s="37" t="s">
        <v>18</v>
      </c>
      <c r="B434" s="51" t="s">
        <v>150</v>
      </c>
      <c r="C434" s="10">
        <f t="shared" si="135"/>
        <v>25</v>
      </c>
      <c r="D434" s="10"/>
      <c r="E434" s="10">
        <v>25</v>
      </c>
      <c r="F434" s="10"/>
      <c r="G434" s="41"/>
      <c r="H434" s="95"/>
      <c r="I434" s="11"/>
      <c r="J434" s="23"/>
      <c r="K434" s="24"/>
      <c r="L434" s="25"/>
      <c r="M434" s="18"/>
      <c r="N434" s="18"/>
      <c r="O434" s="19"/>
      <c r="P434" s="10">
        <f t="shared" si="133"/>
        <v>25</v>
      </c>
      <c r="Q434" s="10">
        <f t="shared" si="134"/>
        <v>25</v>
      </c>
      <c r="R434" s="10"/>
    </row>
    <row r="435" spans="1:18" s="62" customFormat="1">
      <c r="A435" s="59"/>
      <c r="B435" s="97" t="s">
        <v>37</v>
      </c>
      <c r="C435" s="39">
        <f>SUM(C436:C437)</f>
        <v>880</v>
      </c>
      <c r="D435" s="39"/>
      <c r="E435" s="39">
        <f>SUM(E436:E437)</f>
        <v>880</v>
      </c>
      <c r="F435" s="39"/>
      <c r="G435" s="41">
        <f>SUM(G436+G437)</f>
        <v>0</v>
      </c>
      <c r="H435" s="41">
        <f>SUM(H436+H437)</f>
        <v>0</v>
      </c>
      <c r="I435" s="40">
        <v>0</v>
      </c>
      <c r="J435" s="56"/>
      <c r="K435" s="57"/>
      <c r="L435" s="58"/>
      <c r="M435" s="60"/>
      <c r="N435" s="60"/>
      <c r="O435" s="61"/>
      <c r="P435" s="39">
        <f>SUM(P436:P437)</f>
        <v>880</v>
      </c>
      <c r="Q435" s="39">
        <f>SUM(Q436:Q437)</f>
        <v>880</v>
      </c>
      <c r="R435" s="39"/>
    </row>
    <row r="436" spans="1:18" s="62" customFormat="1">
      <c r="A436" s="59"/>
      <c r="B436" s="51" t="s">
        <v>174</v>
      </c>
      <c r="C436" s="10">
        <v>380</v>
      </c>
      <c r="D436" s="10"/>
      <c r="E436" s="10">
        <v>380</v>
      </c>
      <c r="F436" s="39"/>
      <c r="G436" s="95"/>
      <c r="H436" s="95"/>
      <c r="I436" s="40"/>
      <c r="J436" s="56"/>
      <c r="K436" s="57"/>
      <c r="L436" s="58"/>
      <c r="M436" s="60"/>
      <c r="N436" s="60"/>
      <c r="O436" s="61"/>
      <c r="P436" s="10">
        <v>380</v>
      </c>
      <c r="Q436" s="10">
        <v>380</v>
      </c>
      <c r="R436" s="39"/>
    </row>
    <row r="437" spans="1:18">
      <c r="A437" s="37"/>
      <c r="B437" s="51" t="s">
        <v>151</v>
      </c>
      <c r="C437" s="10">
        <f t="shared" ref="C437" si="136">E437</f>
        <v>500</v>
      </c>
      <c r="D437" s="10"/>
      <c r="E437" s="10">
        <v>500</v>
      </c>
      <c r="F437" s="10"/>
      <c r="G437" s="41"/>
      <c r="H437" s="95"/>
      <c r="I437" s="11"/>
      <c r="J437" s="23"/>
      <c r="K437" s="24"/>
      <c r="L437" s="25"/>
      <c r="M437" s="18"/>
      <c r="N437" s="18"/>
      <c r="O437" s="19"/>
      <c r="P437" s="10">
        <f t="shared" ref="P437" si="137">G437+C437</f>
        <v>500</v>
      </c>
      <c r="Q437" s="10">
        <f t="shared" ref="Q437" si="138">E437+H437</f>
        <v>500</v>
      </c>
      <c r="R437" s="10"/>
    </row>
    <row r="438" spans="1:18" s="62" customFormat="1">
      <c r="A438" s="59"/>
      <c r="B438" s="38" t="s">
        <v>39</v>
      </c>
      <c r="C438" s="39">
        <f>SUM(C439:C447)</f>
        <v>1390</v>
      </c>
      <c r="D438" s="39">
        <f>SUM(D439:D444)</f>
        <v>0</v>
      </c>
      <c r="E438" s="39">
        <f>SUM(E439:E447)</f>
        <v>1390</v>
      </c>
      <c r="F438" s="39" t="s">
        <v>18</v>
      </c>
      <c r="G438" s="40">
        <f>SUM(G439+G440+G441+G443+G444+G445+G447)</f>
        <v>0</v>
      </c>
      <c r="H438" s="40">
        <f>SUM(H439+H440+H441+H443+H444+H445+H447)</f>
        <v>0</v>
      </c>
      <c r="I438" s="40">
        <v>0</v>
      </c>
      <c r="J438" s="39" t="e">
        <f>#REF!+#REF!+#REF!+#REF!+#REF!+#REF!+#REF!+#REF!+#REF!+#REF!+#REF!+#REF!+J444+#REF!+#REF!+#REF!+#REF!+#REF!+#REF!+#REF!+#REF!</f>
        <v>#REF!</v>
      </c>
      <c r="K438" s="39" t="e">
        <f>#REF!+#REF!+#REF!+#REF!+#REF!+#REF!+#REF!+#REF!+#REF!+#REF!+#REF!+#REF!+K444+#REF!+#REF!+#REF!+#REF!+#REF!+#REF!+#REF!+#REF!</f>
        <v>#REF!</v>
      </c>
      <c r="L438" s="39" t="e">
        <f>#REF!+#REF!+#REF!+#REF!+#REF!+#REF!+#REF!+#REF!+#REF!+#REF!+#REF!+#REF!+L444+#REF!+#REF!+#REF!+#REF!+#REF!+#REF!+#REF!+#REF!</f>
        <v>#REF!</v>
      </c>
      <c r="M438" s="39" t="e">
        <f>#REF!+#REF!+#REF!+#REF!+#REF!+#REF!+#REF!+#REF!+#REF!+#REF!+#REF!+#REF!+M444+#REF!+#REF!+#REF!+#REF!+#REF!+#REF!+#REF!+#REF!</f>
        <v>#REF!</v>
      </c>
      <c r="N438" s="39" t="e">
        <f>#REF!+#REF!+#REF!+#REF!+#REF!+#REF!+#REF!+#REF!+#REF!+#REF!+#REF!+#REF!+N444+#REF!+#REF!+#REF!+#REF!+#REF!+#REF!+#REF!+#REF!</f>
        <v>#REF!</v>
      </c>
      <c r="O438" s="39" t="e">
        <f>#REF!+#REF!+#REF!+#REF!+#REF!+#REF!+#REF!+#REF!+#REF!+#REF!+#REF!+#REF!+O444+#REF!+#REF!+#REF!+#REF!+#REF!+#REF!+#REF!+#REF!</f>
        <v>#REF!</v>
      </c>
      <c r="P438" s="39">
        <f>SUM(P439:P447)</f>
        <v>1390</v>
      </c>
      <c r="Q438" s="39">
        <f>SUM(Q439:Q447)</f>
        <v>1390</v>
      </c>
      <c r="R438" s="39" t="s">
        <v>18</v>
      </c>
    </row>
    <row r="439" spans="1:18">
      <c r="A439" s="98"/>
      <c r="B439" s="29" t="s">
        <v>152</v>
      </c>
      <c r="C439" s="10">
        <v>65</v>
      </c>
      <c r="D439" s="10"/>
      <c r="E439" s="10">
        <v>65</v>
      </c>
      <c r="F439" s="10"/>
      <c r="G439" s="95"/>
      <c r="H439" s="95"/>
      <c r="I439" s="11"/>
      <c r="J439" s="23"/>
      <c r="K439" s="24"/>
      <c r="L439" s="19"/>
      <c r="M439" s="18"/>
      <c r="N439" s="18"/>
      <c r="O439" s="19"/>
      <c r="P439" s="10">
        <f t="shared" ref="P439:P447" si="139">G439+C439</f>
        <v>65</v>
      </c>
      <c r="Q439" s="10">
        <f t="shared" ref="Q439:Q447" si="140">E439+H439</f>
        <v>65</v>
      </c>
      <c r="R439" s="10"/>
    </row>
    <row r="440" spans="1:18">
      <c r="A440" s="98"/>
      <c r="B440" s="29" t="s">
        <v>153</v>
      </c>
      <c r="C440" s="10">
        <f t="shared" ref="C440:C446" si="141">E440</f>
        <v>270</v>
      </c>
      <c r="D440" s="10"/>
      <c r="E440" s="10">
        <v>270</v>
      </c>
      <c r="F440" s="10"/>
      <c r="G440" s="95"/>
      <c r="H440" s="95"/>
      <c r="I440" s="11"/>
      <c r="J440" s="23"/>
      <c r="K440" s="24"/>
      <c r="L440" s="19"/>
      <c r="M440" s="18"/>
      <c r="N440" s="18"/>
      <c r="O440" s="19"/>
      <c r="P440" s="10">
        <f t="shared" si="139"/>
        <v>270</v>
      </c>
      <c r="Q440" s="10">
        <f t="shared" si="140"/>
        <v>270</v>
      </c>
      <c r="R440" s="10"/>
    </row>
    <row r="441" spans="1:18">
      <c r="A441" s="98"/>
      <c r="B441" s="29" t="s">
        <v>175</v>
      </c>
      <c r="C441" s="10">
        <v>180</v>
      </c>
      <c r="D441" s="10"/>
      <c r="E441" s="10">
        <v>180</v>
      </c>
      <c r="F441" s="10"/>
      <c r="G441" s="95"/>
      <c r="H441" s="95"/>
      <c r="I441" s="11"/>
      <c r="J441" s="23"/>
      <c r="K441" s="24"/>
      <c r="L441" s="19"/>
      <c r="M441" s="18"/>
      <c r="N441" s="18"/>
      <c r="O441" s="19"/>
      <c r="P441" s="10">
        <f t="shared" si="139"/>
        <v>180</v>
      </c>
      <c r="Q441" s="10">
        <f t="shared" si="140"/>
        <v>180</v>
      </c>
      <c r="R441" s="10"/>
    </row>
    <row r="442" spans="1:18">
      <c r="A442" s="98"/>
      <c r="B442" s="29" t="s">
        <v>154</v>
      </c>
      <c r="C442" s="10">
        <f t="shared" si="141"/>
        <v>100</v>
      </c>
      <c r="D442" s="10"/>
      <c r="E442" s="10">
        <v>100</v>
      </c>
      <c r="F442" s="10"/>
      <c r="G442" s="95"/>
      <c r="H442" s="95"/>
      <c r="I442" s="11"/>
      <c r="J442" s="23"/>
      <c r="K442" s="24"/>
      <c r="L442" s="19"/>
      <c r="M442" s="18"/>
      <c r="N442" s="18"/>
      <c r="O442" s="19"/>
      <c r="P442" s="10">
        <f t="shared" si="139"/>
        <v>100</v>
      </c>
      <c r="Q442" s="10">
        <f t="shared" si="140"/>
        <v>100</v>
      </c>
      <c r="R442" s="10"/>
    </row>
    <row r="443" spans="1:18">
      <c r="A443" s="98"/>
      <c r="B443" s="29" t="s">
        <v>97</v>
      </c>
      <c r="C443" s="10">
        <v>50</v>
      </c>
      <c r="D443" s="10"/>
      <c r="E443" s="10">
        <v>50</v>
      </c>
      <c r="F443" s="10"/>
      <c r="G443" s="95"/>
      <c r="H443" s="95"/>
      <c r="I443" s="11"/>
      <c r="J443" s="23"/>
      <c r="K443" s="24"/>
      <c r="L443" s="19"/>
      <c r="M443" s="18"/>
      <c r="N443" s="18"/>
      <c r="O443" s="19"/>
      <c r="P443" s="10">
        <v>50</v>
      </c>
      <c r="Q443" s="10">
        <v>50</v>
      </c>
      <c r="R443" s="10"/>
    </row>
    <row r="444" spans="1:18">
      <c r="A444" s="85"/>
      <c r="B444" s="29" t="s">
        <v>98</v>
      </c>
      <c r="C444" s="10">
        <v>210</v>
      </c>
      <c r="D444" s="10"/>
      <c r="E444" s="10">
        <v>210</v>
      </c>
      <c r="F444" s="10"/>
      <c r="G444" s="95"/>
      <c r="H444" s="95"/>
      <c r="I444" s="11"/>
      <c r="J444" s="23"/>
      <c r="K444" s="24"/>
      <c r="L444" s="19"/>
      <c r="M444" s="18"/>
      <c r="N444" s="18"/>
      <c r="O444" s="19"/>
      <c r="P444" s="10">
        <f t="shared" si="139"/>
        <v>210</v>
      </c>
      <c r="Q444" s="10">
        <f t="shared" si="140"/>
        <v>210</v>
      </c>
      <c r="R444" s="10"/>
    </row>
    <row r="445" spans="1:18">
      <c r="A445" s="85"/>
      <c r="B445" s="51" t="s">
        <v>177</v>
      </c>
      <c r="C445" s="10">
        <v>25</v>
      </c>
      <c r="D445" s="10"/>
      <c r="E445" s="10">
        <v>25</v>
      </c>
      <c r="F445" s="10"/>
      <c r="G445" s="95"/>
      <c r="H445" s="95"/>
      <c r="I445" s="11"/>
      <c r="J445" s="23"/>
      <c r="K445" s="24"/>
      <c r="L445" s="19"/>
      <c r="M445" s="18"/>
      <c r="N445" s="18"/>
      <c r="O445" s="19"/>
      <c r="P445" s="10">
        <v>25</v>
      </c>
      <c r="Q445" s="10">
        <v>25</v>
      </c>
      <c r="R445" s="10"/>
    </row>
    <row r="446" spans="1:18">
      <c r="A446" s="85"/>
      <c r="B446" s="51" t="s">
        <v>155</v>
      </c>
      <c r="C446" s="10">
        <f t="shared" si="141"/>
        <v>175</v>
      </c>
      <c r="D446" s="10"/>
      <c r="E446" s="10">
        <v>175</v>
      </c>
      <c r="F446" s="10"/>
      <c r="G446" s="95"/>
      <c r="H446" s="95"/>
      <c r="I446" s="11"/>
      <c r="J446" s="23"/>
      <c r="K446" s="24"/>
      <c r="L446" s="19"/>
      <c r="M446" s="18"/>
      <c r="N446" s="18"/>
      <c r="O446" s="19"/>
      <c r="P446" s="10">
        <f t="shared" si="139"/>
        <v>175</v>
      </c>
      <c r="Q446" s="10">
        <f t="shared" si="140"/>
        <v>175</v>
      </c>
      <c r="R446" s="10"/>
    </row>
    <row r="447" spans="1:18">
      <c r="A447" s="85"/>
      <c r="B447" s="51" t="s">
        <v>100</v>
      </c>
      <c r="C447" s="10">
        <v>315</v>
      </c>
      <c r="D447" s="10"/>
      <c r="E447" s="10">
        <v>315</v>
      </c>
      <c r="F447" s="10"/>
      <c r="G447" s="95"/>
      <c r="H447" s="95"/>
      <c r="I447" s="11"/>
      <c r="J447" s="23"/>
      <c r="K447" s="24"/>
      <c r="L447" s="19"/>
      <c r="M447" s="18"/>
      <c r="N447" s="18"/>
      <c r="O447" s="19"/>
      <c r="P447" s="10">
        <f t="shared" si="139"/>
        <v>315</v>
      </c>
      <c r="Q447" s="10">
        <f t="shared" si="140"/>
        <v>315</v>
      </c>
      <c r="R447" s="10"/>
    </row>
    <row r="448" spans="1:18" s="62" customFormat="1">
      <c r="A448" s="59"/>
      <c r="B448" s="38" t="s">
        <v>40</v>
      </c>
      <c r="C448" s="39">
        <f>SUM(C449:C449)</f>
        <v>100</v>
      </c>
      <c r="D448" s="39">
        <f t="shared" ref="D448" si="142">D449</f>
        <v>0</v>
      </c>
      <c r="E448" s="39">
        <f>SUM(E449:E449)</f>
        <v>100</v>
      </c>
      <c r="F448" s="39" t="s">
        <v>18</v>
      </c>
      <c r="G448" s="41">
        <f>SUM(G449)</f>
        <v>0</v>
      </c>
      <c r="H448" s="41">
        <f>SUM(H449)</f>
        <v>0</v>
      </c>
      <c r="I448" s="40"/>
      <c r="J448" s="69">
        <f>SUM(J449:J449)</f>
        <v>0</v>
      </c>
      <c r="K448" s="70">
        <f>SUM(K449:K449)</f>
        <v>0</v>
      </c>
      <c r="L448" s="71">
        <f>SUM(L449:L449)</f>
        <v>0</v>
      </c>
      <c r="M448" s="60"/>
      <c r="N448" s="60"/>
      <c r="O448" s="61"/>
      <c r="P448" s="39">
        <f>SUM(P449:P449)</f>
        <v>100</v>
      </c>
      <c r="Q448" s="39">
        <f>SUM(Q449:Q449)</f>
        <v>100</v>
      </c>
      <c r="R448" s="39" t="s">
        <v>18</v>
      </c>
    </row>
    <row r="449" spans="1:18">
      <c r="A449" s="37"/>
      <c r="B449" s="29" t="s">
        <v>137</v>
      </c>
      <c r="C449" s="10">
        <v>100</v>
      </c>
      <c r="D449" s="10"/>
      <c r="E449" s="10">
        <v>100</v>
      </c>
      <c r="F449" s="39"/>
      <c r="G449" s="11"/>
      <c r="H449" s="11"/>
      <c r="I449" s="11"/>
      <c r="J449" s="23"/>
      <c r="K449" s="24"/>
      <c r="L449" s="19"/>
      <c r="M449" s="18"/>
      <c r="N449" s="18"/>
      <c r="O449" s="19"/>
      <c r="P449" s="10">
        <f t="shared" ref="P449" si="143">G449+C449</f>
        <v>100</v>
      </c>
      <c r="Q449" s="10">
        <f>H449+E449</f>
        <v>100</v>
      </c>
      <c r="R449" s="39"/>
    </row>
    <row r="450" spans="1:18">
      <c r="A450" s="37"/>
      <c r="B450" s="38" t="s">
        <v>170</v>
      </c>
      <c r="C450" s="39">
        <f>SUM(C451:C452)</f>
        <v>6155</v>
      </c>
      <c r="D450" s="10"/>
      <c r="E450" s="39">
        <v>0</v>
      </c>
      <c r="F450" s="39">
        <f>SUM(F451:F452)</f>
        <v>6155</v>
      </c>
      <c r="G450" s="40">
        <f>SUM(G451+G452)</f>
        <v>0</v>
      </c>
      <c r="H450" s="40">
        <v>0</v>
      </c>
      <c r="I450" s="40">
        <f>SUM(I451+I452)</f>
        <v>0</v>
      </c>
      <c r="J450" s="23"/>
      <c r="K450" s="24"/>
      <c r="L450" s="19"/>
      <c r="M450" s="18"/>
      <c r="N450" s="18"/>
      <c r="O450" s="19"/>
      <c r="P450" s="39">
        <f>SUM(P451:P452)</f>
        <v>6155</v>
      </c>
      <c r="Q450" s="39">
        <v>0</v>
      </c>
      <c r="R450" s="39">
        <f>SUM(R451:R452)</f>
        <v>6155</v>
      </c>
    </row>
    <row r="451" spans="1:18">
      <c r="A451" s="37"/>
      <c r="B451" s="29" t="s">
        <v>156</v>
      </c>
      <c r="C451" s="10">
        <v>6155</v>
      </c>
      <c r="D451" s="10"/>
      <c r="E451" s="10">
        <v>0</v>
      </c>
      <c r="F451" s="10">
        <v>6155</v>
      </c>
      <c r="G451" s="11"/>
      <c r="H451" s="11"/>
      <c r="I451" s="11"/>
      <c r="J451" s="23"/>
      <c r="K451" s="24"/>
      <c r="L451" s="19"/>
      <c r="M451" s="18"/>
      <c r="N451" s="18"/>
      <c r="O451" s="19"/>
      <c r="P451" s="10">
        <v>6155</v>
      </c>
      <c r="Q451" s="10">
        <v>0</v>
      </c>
      <c r="R451" s="10">
        <v>6155</v>
      </c>
    </row>
    <row r="452" spans="1:18" ht="13.8" thickBot="1">
      <c r="A452" s="37"/>
      <c r="B452" s="29" t="s">
        <v>157</v>
      </c>
      <c r="C452" s="10">
        <v>0</v>
      </c>
      <c r="D452" s="10"/>
      <c r="E452" s="10">
        <v>0</v>
      </c>
      <c r="F452" s="10">
        <v>0</v>
      </c>
      <c r="G452" s="11"/>
      <c r="H452" s="11"/>
      <c r="I452" s="11"/>
      <c r="J452" s="23"/>
      <c r="K452" s="24"/>
      <c r="L452" s="19"/>
      <c r="M452" s="18"/>
      <c r="N452" s="18"/>
      <c r="O452" s="19"/>
      <c r="P452" s="10">
        <v>0</v>
      </c>
      <c r="Q452" s="10">
        <v>0</v>
      </c>
      <c r="R452" s="10">
        <v>0</v>
      </c>
    </row>
    <row r="453" spans="1:18" ht="13.8" thickBot="1">
      <c r="A453" s="92"/>
      <c r="B453" s="134" t="s">
        <v>51</v>
      </c>
      <c r="C453" s="135">
        <f>C38+C101+C103+C114+C127+C129+C143+C170+C232+C234+C245+C258+C260+C274+C301+C333+C357+C405</f>
        <v>1269344</v>
      </c>
      <c r="D453" s="135" t="e">
        <f>D38+D103+D114+D127+#REF!+#REF!+#REF!+#REF!+#REF!+D301+D333+D357+D410+#REF!+D143</f>
        <v>#REF!</v>
      </c>
      <c r="E453" s="135">
        <f>E38+E101+E103+E114+E127+E129+E143+E170+E232+E234+E245+E258+E260+E274+E301+E333+E357+E405</f>
        <v>1224344</v>
      </c>
      <c r="F453" s="135">
        <f>F38+F170+F357+F405</f>
        <v>45000</v>
      </c>
      <c r="G453" s="135">
        <f>G38+G101+G103+G114+G127+G129+G143+G170+G233+G234+G245+G258+G260+G274+G301+G333+G357+G405</f>
        <v>159</v>
      </c>
      <c r="H453" s="135">
        <f>H38+H101+H103+H114+H127+H129+H143+H170+H233+H234+H245+H258+H260+H274+H301+H333+H357+H405</f>
        <v>159</v>
      </c>
      <c r="I453" s="135">
        <f>I38+I103+I114+I127+I129+I143+I170+I234+I245+I258+I260+I274+I301+I333+I357+I405</f>
        <v>0</v>
      </c>
      <c r="J453" s="135" t="e">
        <f>J38+J103+J114+J127+#REF!+#REF!+#REF!+#REF!+#REF!+J301+J333+J357+J410+#REF!+J143</f>
        <v>#REF!</v>
      </c>
      <c r="K453" s="135" t="e">
        <f>K38+K103+K114+K127+#REF!+#REF!+#REF!+#REF!+#REF!+K301+K333+K357+K410+#REF!+K143</f>
        <v>#REF!</v>
      </c>
      <c r="L453" s="135" t="e">
        <f>L38+L103+L114+L127+#REF!+#REF!+#REF!+#REF!+#REF!+L301+L333+L357+L410+#REF!+L143</f>
        <v>#REF!</v>
      </c>
      <c r="M453" s="135" t="e">
        <f>M38+M103+M114+M127+#REF!+#REF!+#REF!+#REF!+#REF!+M301+M333+M357+M410+#REF!+M143</f>
        <v>#REF!</v>
      </c>
      <c r="N453" s="135" t="e">
        <f>N38+N103+N114+N127+#REF!+#REF!+#REF!+#REF!+#REF!+N301+N333+N357+N410+#REF!+N143</f>
        <v>#REF!</v>
      </c>
      <c r="O453" s="135" t="e">
        <f>O38+O103+O114+O127+#REF!+#REF!+#REF!+#REF!+#REF!+O301+O333+O357+O410+#REF!+O143</f>
        <v>#REF!</v>
      </c>
      <c r="P453" s="135">
        <f>P38+P101+P103+P114+P127+P129+P143+P170+P232+P234+P245+P258+P260+P274+P301+P333+P357+P405</f>
        <v>1269503</v>
      </c>
      <c r="Q453" s="135">
        <f>Q38+Q101+Q103+Q114+Q127+Q129+Q143+Q170+Q232+Q234+Q245+Q258+Q260+Q274+Q301+Q333+Q357+Q405</f>
        <v>1224503</v>
      </c>
      <c r="R453" s="135">
        <f>R38+R170+R357+R405</f>
        <v>45000</v>
      </c>
    </row>
    <row r="454" spans="1:18">
      <c r="A454" s="3"/>
      <c r="F454" s="1"/>
      <c r="G454"/>
    </row>
    <row r="455" spans="1:18">
      <c r="A455" s="3"/>
      <c r="F455" s="1"/>
      <c r="G455"/>
    </row>
    <row r="456" spans="1:18">
      <c r="A456" s="3"/>
      <c r="F456" s="1"/>
      <c r="G456"/>
    </row>
    <row r="457" spans="1:18">
      <c r="A457" s="3"/>
      <c r="F457" s="1"/>
      <c r="G457"/>
    </row>
    <row r="458" spans="1:18">
      <c r="A458" s="3"/>
      <c r="B458" t="s">
        <v>196</v>
      </c>
      <c r="F458" s="1"/>
      <c r="G458"/>
    </row>
    <row r="459" spans="1:18">
      <c r="A459" t="s">
        <v>159</v>
      </c>
      <c r="F459" s="1"/>
      <c r="G459"/>
      <c r="H459" t="s">
        <v>161</v>
      </c>
    </row>
    <row r="460" spans="1:18">
      <c r="F460" s="1"/>
      <c r="G460"/>
      <c r="H460" t="s">
        <v>160</v>
      </c>
    </row>
    <row r="461" spans="1:18">
      <c r="F461" s="1"/>
      <c r="G461"/>
    </row>
    <row r="462" spans="1:18">
      <c r="F462" s="1"/>
      <c r="G462"/>
    </row>
    <row r="463" spans="1:18">
      <c r="F463" s="1"/>
      <c r="G463"/>
    </row>
    <row r="464" spans="1:18">
      <c r="F464" s="1"/>
      <c r="G464"/>
    </row>
    <row r="465" spans="6:7">
      <c r="F465" s="1"/>
      <c r="G465"/>
    </row>
    <row r="466" spans="6:7">
      <c r="F466" s="1"/>
      <c r="G466"/>
    </row>
    <row r="467" spans="6:7">
      <c r="F467" s="1"/>
      <c r="G467"/>
    </row>
    <row r="468" spans="6:7">
      <c r="F468" s="1"/>
      <c r="G468"/>
    </row>
    <row r="469" spans="6:7">
      <c r="F469" s="1"/>
      <c r="G469"/>
    </row>
    <row r="470" spans="6:7">
      <c r="F470" s="1"/>
      <c r="G470"/>
    </row>
    <row r="471" spans="6:7">
      <c r="F471" s="1"/>
      <c r="G471"/>
    </row>
    <row r="472" spans="6:7">
      <c r="F472" s="1"/>
      <c r="G472"/>
    </row>
    <row r="473" spans="6:7">
      <c r="F473" s="1"/>
      <c r="G473"/>
    </row>
    <row r="474" spans="6:7">
      <c r="F474" s="1"/>
      <c r="G474"/>
    </row>
    <row r="475" spans="6:7">
      <c r="F475" s="1"/>
      <c r="G475"/>
    </row>
    <row r="476" spans="6:7">
      <c r="F476" s="1"/>
      <c r="G476"/>
    </row>
    <row r="477" spans="6:7">
      <c r="F477" s="1"/>
      <c r="G477"/>
    </row>
    <row r="478" spans="6:7">
      <c r="F478" s="1"/>
      <c r="G478"/>
    </row>
    <row r="479" spans="6:7">
      <c r="F479" s="1"/>
      <c r="G479"/>
    </row>
    <row r="480" spans="6:7">
      <c r="F480" s="1"/>
      <c r="G480"/>
    </row>
    <row r="481" spans="6:7">
      <c r="F481" s="1"/>
      <c r="G481"/>
    </row>
    <row r="482" spans="6:7">
      <c r="F482" s="1"/>
      <c r="G482"/>
    </row>
    <row r="483" spans="6:7" ht="15" customHeight="1">
      <c r="F483" s="1"/>
      <c r="G483"/>
    </row>
  </sheetData>
  <mergeCells count="9">
    <mergeCell ref="P6:R6"/>
    <mergeCell ref="C34:F34"/>
    <mergeCell ref="G34:I34"/>
    <mergeCell ref="P34:R34"/>
    <mergeCell ref="A3:O3"/>
    <mergeCell ref="B4:O4"/>
    <mergeCell ref="A5:B5"/>
    <mergeCell ref="C6:F6"/>
    <mergeCell ref="G6:I6"/>
  </mergeCells>
  <pageMargins left="0" right="0" top="0" bottom="0" header="0.51181102362204722" footer="0.51181102362204722"/>
  <pageSetup paperSize="9" scale="71" fitToHeight="0" orientation="landscape" r:id="rId1"/>
  <ignoredErrors>
    <ignoredError sqref="Q1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návrh 7.zmeny JF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ziak b01</dc:creator>
  <cp:lastModifiedBy>Pauerova</cp:lastModifiedBy>
  <cp:lastPrinted>2015-12-09T09:37:43Z</cp:lastPrinted>
  <dcterms:created xsi:type="dcterms:W3CDTF">2015-01-30T09:12:58Z</dcterms:created>
  <dcterms:modified xsi:type="dcterms:W3CDTF">2016-01-05T07:07:47Z</dcterms:modified>
</cp:coreProperties>
</file>